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DeanM\Desktop\SWHV-Post Court Ruling2_5_19\LifeCycleCostSS\from Eugene5_10_2019\"/>
    </mc:Choice>
  </mc:AlternateContent>
  <xr:revisionPtr revIDLastSave="0" documentId="10_ncr:100000_{B8B453F8-AA15-46A6-8AAE-439391DDEAC2}" xr6:coauthVersionLast="31" xr6:coauthVersionMax="31" xr10:uidLastSave="{00000000-0000-0000-0000-000000000000}"/>
  <bookViews>
    <workbookView xWindow="0" yWindow="0" windowWidth="28800" windowHeight="14025" xr2:uid="{00000000-000D-0000-FFFF-FFFF00000000}"/>
  </bookViews>
  <sheets>
    <sheet name="SWH LCC Model" sheetId="1" r:id="rId1"/>
    <sheet name="Lookup Tables" sheetId="2" r:id="rId2"/>
  </sheets>
  <definedNames>
    <definedName name="COP_def">'Lookup Tables'!$E$31:$E$35</definedName>
    <definedName name="EF_def">'Lookup Tables'!$C$31:$C$35</definedName>
    <definedName name="energy_rate_kWh_def">'Lookup Tables'!$B$22:$B$27</definedName>
    <definedName name="energy_rate_kWh_def_a">'Lookup Tables'!#REF!</definedName>
    <definedName name="energy_rate_kWh_ent">'Lookup Tables'!$B$40</definedName>
    <definedName name="energy_rate_therm_def">'Lookup Tables'!$C$22:$C$27</definedName>
    <definedName name="energy_rate_therm_def_a">'Lookup Tables'!#REF!</definedName>
    <definedName name="energy_rate_therm_ent">'Lookup Tables'!$B$41</definedName>
    <definedName name="energy_to_heat_water_kWh_def">'Lookup Tables'!#REF!</definedName>
    <definedName name="energy_to_heat_water_kWh_ent">'Lookup Tables'!$B$43</definedName>
    <definedName name="energy_to_heat_water_therm_def">'Lookup Tables'!#REF!</definedName>
    <definedName name="energy_to_heat_water_therm_ent">'Lookup Tables'!$B$44</definedName>
    <definedName name="fraction_def">'Lookup Tables'!$D$31:$D$35</definedName>
    <definedName name="island_ent">'SWH LCC Model'!$B$15</definedName>
    <definedName name="island_name">'Lookup Tables'!$A$22:$A$27</definedName>
    <definedName name="person_no">'SWH LCC Model'!$B$14</definedName>
    <definedName name="_xlnm.Print_Area" localSheetId="1">'Lookup Tables'!$A$1:$H$44</definedName>
    <definedName name="_xlnm.Print_Area" localSheetId="0">'SWH LCC Model'!$A$1:$E$64</definedName>
    <definedName name="pump_COP_def">'SWH LCC Model'!$C$27</definedName>
    <definedName name="pump_COP_ent">'SWH LCC Model'!$B$27</definedName>
    <definedName name="rebate_solar">'SWH LCC Model'!$B$18</definedName>
    <definedName name="rebate_solar_def">'SWH LCC Model'!$C$18</definedName>
    <definedName name="solar_cost">'SWH LCC Model'!$B$17</definedName>
    <definedName name="solar_EF_def">'SWH LCC Model'!$C$19</definedName>
    <definedName name="solar_EF_ent">'SWH LCC Model'!$B$19</definedName>
    <definedName name="solar_fraction_def">'SWH LCC Model'!$C$21</definedName>
    <definedName name="solar_fraction_ent">'SWH LCC Model'!$B$21</definedName>
    <definedName name="solar_life_span_def">'SWH LCC Model'!$C$20</definedName>
    <definedName name="solar_life_span_ent">'SWH LCC Model'!$B$20</definedName>
    <definedName name="solar_rebate">'SWH LCC Model'!$B$18</definedName>
    <definedName name="tech_Costs">'SWH LCC Model'!$B$23</definedName>
    <definedName name="tech_EF_def_a">'SWH LCC Model'!$C$25</definedName>
    <definedName name="tech_EF_ent">'SWH LCC Model'!$B$25</definedName>
    <definedName name="tech_energy_factor_def">'Lookup Tables'!$C$31:$C$35</definedName>
    <definedName name="tech_ent">'SWH LCC Model'!$B$22</definedName>
    <definedName name="tech_life_span_def">'Lookup Tables'!$B$31:$B$35</definedName>
    <definedName name="tech_life_span_def_a">'SWH LCC Model'!$C$26</definedName>
    <definedName name="tech_life_span_ent">'SWH LCC Model'!$B$26</definedName>
    <definedName name="Tech_name">'Lookup Tables'!$A$31:$A$34</definedName>
    <definedName name="tech_rebate">'SWH LCC Model'!$B$24</definedName>
    <definedName name="water_use_def">'Lookup Tables'!$B$3:$B$18</definedName>
    <definedName name="water_use_def_a">'Lookup Tables'!#REF!</definedName>
    <definedName name="water_use_ent">'Lookup Tables'!$B$38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C18" i="1" l="1"/>
  <c r="B27" i="1"/>
  <c r="B41" i="2" l="1"/>
  <c r="B40" i="2"/>
  <c r="B38" i="2"/>
  <c r="C21" i="1" l="1"/>
  <c r="C25" i="1" l="1"/>
  <c r="C26" i="1"/>
  <c r="B40" i="1" s="1"/>
  <c r="C20" i="1"/>
  <c r="B32" i="1" s="1"/>
  <c r="C19" i="1"/>
  <c r="B37" i="1" l="1"/>
  <c r="B36" i="1"/>
  <c r="B33" i="1"/>
  <c r="B48" i="1"/>
  <c r="B49" i="1"/>
  <c r="B45" i="1"/>
  <c r="B44" i="1"/>
  <c r="B41" i="1"/>
  <c r="B46" i="1" l="1"/>
  <c r="B42" i="1"/>
  <c r="B38" i="1" l="1"/>
  <c r="B50" i="1" l="1"/>
  <c r="B34" i="1"/>
</calcChain>
</file>

<file path=xl/sharedStrings.xml><?xml version="1.0" encoding="utf-8"?>
<sst xmlns="http://schemas.openxmlformats.org/spreadsheetml/2006/main" count="104" uniqueCount="86">
  <si>
    <t>Water Heating Life Cycle Cost Comparison (LCCC), Annualized</t>
  </si>
  <si>
    <t xml:space="preserve">Instructions: </t>
  </si>
  <si>
    <r>
      <rPr>
        <u/>
        <sz val="10"/>
        <rFont val="Arial"/>
        <family val="2"/>
      </rPr>
      <t>Step 2:</t>
    </r>
    <r>
      <rPr>
        <sz val="10"/>
        <rFont val="Arial"/>
        <family val="2"/>
      </rPr>
      <t xml:space="preserve"> Complete the identifying information on page 2.  
</t>
    </r>
    <r>
      <rPr>
        <u/>
        <sz val="10"/>
        <rFont val="Arial"/>
        <family val="2"/>
      </rPr>
      <t/>
    </r>
  </si>
  <si>
    <t>Inputs:</t>
  </si>
  <si>
    <t>Number of people in household</t>
  </si>
  <si>
    <t>Island</t>
  </si>
  <si>
    <t>Oahu</t>
  </si>
  <si>
    <t>Solar Water Heater:</t>
  </si>
  <si>
    <t xml:space="preserve"> </t>
  </si>
  <si>
    <t>Outputs:</t>
  </si>
  <si>
    <t>Water heater costs (annualized):</t>
  </si>
  <si>
    <t>Solar</t>
  </si>
  <si>
    <t xml:space="preserve">Heat Pump </t>
  </si>
  <si>
    <t>Identifying Information:</t>
  </si>
  <si>
    <t>Address of Home:</t>
  </si>
  <si>
    <t>Tax Map Key:</t>
  </si>
  <si>
    <t>County Bldg. Permit Appl. No.:</t>
  </si>
  <si>
    <t>Date:</t>
  </si>
  <si>
    <t>Signature:</t>
  </si>
  <si>
    <t>Business Address:</t>
  </si>
  <si>
    <t>Phone:</t>
  </si>
  <si>
    <t>Estimated Hot Water Use</t>
  </si>
  <si>
    <t>Energy Rates</t>
  </si>
  <si>
    <t>Hawaii</t>
  </si>
  <si>
    <t>Kauai</t>
  </si>
  <si>
    <t>Lanai</t>
  </si>
  <si>
    <t>Maui</t>
  </si>
  <si>
    <t>Molokai</t>
  </si>
  <si>
    <t>Energy to heat water:</t>
  </si>
  <si>
    <t>dollar/kWh</t>
  </si>
  <si>
    <t>dollar/therm</t>
  </si>
  <si>
    <t>Parameters for calculations</t>
  </si>
  <si>
    <t>Energy Factor</t>
  </si>
  <si>
    <t>Technology</t>
  </si>
  <si>
    <t>(%)</t>
  </si>
  <si>
    <t>(years)</t>
  </si>
  <si>
    <t>Estimated Technology Life</t>
  </si>
  <si>
    <t xml:space="preserve">      Electric (dollar/kWh)</t>
  </si>
  <si>
    <t xml:space="preserve">     Gas (dollar/therm)</t>
  </si>
  <si>
    <t xml:space="preserve">      Gas (therm/gallon)</t>
  </si>
  <si>
    <t xml:space="preserve">      Electric (kWh/gallon)</t>
  </si>
  <si>
    <t xml:space="preserve">Entered values </t>
  </si>
  <si>
    <t>Requested Variance Technology</t>
  </si>
  <si>
    <t>For use if Option #1 or #3 is selected on the form for a variance (exemption) from mandated solar water heater installation on a new single-family dwelling.</t>
  </si>
  <si>
    <t>Solar Water Heater</t>
  </si>
  <si>
    <t>Gas with tank water heater</t>
  </si>
  <si>
    <t>Heat Pump water heater</t>
  </si>
  <si>
    <t>Gas Tankless water heater</t>
  </si>
  <si>
    <t>Electric Resistance water heater</t>
  </si>
  <si>
    <t>Analysis* performed BY (Name):</t>
  </si>
  <si>
    <t xml:space="preserve">     Installation cost (dollars)</t>
  </si>
  <si>
    <t xml:space="preserve">    COP (percent)(heat pump only)</t>
  </si>
  <si>
    <t xml:space="preserve">    Annual fixed cost (dollars)</t>
  </si>
  <si>
    <t xml:space="preserve">    Annual operating cost (dollars)</t>
  </si>
  <si>
    <t xml:space="preserve">    Annual total cost (dollars)</t>
  </si>
  <si>
    <t xml:space="preserve">     Energy Factor (percent)</t>
  </si>
  <si>
    <t xml:space="preserve">    Energy Factor (percent)</t>
  </si>
  <si>
    <t xml:space="preserve">     Solar Savings Fraction (percent)</t>
  </si>
  <si>
    <t xml:space="preserve">     Estimated life (years)</t>
  </si>
  <si>
    <t xml:space="preserve">    Estimated life (years):</t>
  </si>
  <si>
    <t xml:space="preserve">  Rebate/tax credit (if any, dollars)</t>
  </si>
  <si>
    <r>
      <rPr>
        <u/>
        <sz val="9"/>
        <rFont val="Arial"/>
        <family val="2"/>
      </rPr>
      <t>Optional:</t>
    </r>
    <r>
      <rPr>
        <sz val="9"/>
        <rFont val="Arial"/>
        <family val="2"/>
      </rPr>
      <t xml:space="preserve"> Default values of the relevant variables are from the "Lookup Tables" tab below. </t>
    </r>
    <r>
      <rPr>
        <sz val="9"/>
        <color theme="1"/>
        <rFont val="Arial"/>
        <family val="2"/>
      </rPr>
      <t xml:space="preserve"> Any modifications to the default values will affect Outputs listed on page 2.  Modifications must be </t>
    </r>
    <r>
      <rPr>
        <sz val="9"/>
        <rFont val="Arial"/>
        <family val="2"/>
      </rPr>
      <t>explained in the Comments box on page 2, along with the source of the new data.  All sources must be current and publicly available.</t>
    </r>
  </si>
  <si>
    <t>Comments:</t>
  </si>
  <si>
    <t>Solar Savings Fraction</t>
  </si>
  <si>
    <t>Coefficient of 
Performance
(COP)</t>
  </si>
  <si>
    <t>Default values</t>
  </si>
  <si>
    <t xml:space="preserve">     30% fed. income tax credit (dollars)</t>
  </si>
  <si>
    <r>
      <rPr>
        <b/>
        <sz val="10"/>
        <color theme="1"/>
        <rFont val="Arial"/>
        <family val="2"/>
      </rPr>
      <t>Notes:</t>
    </r>
    <r>
      <rPr>
        <sz val="10"/>
        <color theme="1"/>
        <rFont val="Arial"/>
        <family val="2"/>
      </rPr>
      <t xml:space="preserve">  </t>
    </r>
    <r>
      <rPr>
        <b/>
        <sz val="10"/>
        <color theme="1"/>
        <rFont val="Arial"/>
        <family val="2"/>
      </rPr>
      <t>1.</t>
    </r>
    <r>
      <rPr>
        <sz val="10"/>
        <color theme="1"/>
        <rFont val="Arial"/>
        <family val="2"/>
      </rPr>
      <t xml:space="preserve"> According to USDOE, 12.03 kWh or 0.41045 therms are needed to heat 64.3 gallons of water from 58F to 135F.  Thus, 0.187 kWh or 0.00638 therms are needed to heat 1 gallon of water.  &lt;https://www.energy.gov/energysaver/estimating-costs-and-efficiency-storage-demand-and-heat-pump-water-heaters&gt;.  Hawaii's groundwater temperature ranges from 68.36F to 84.56F, i.e., the mean value is 76.5F.  The energy needed to heat 1 gallon water is 76% of the numb</t>
    </r>
    <r>
      <rPr>
        <sz val="10"/>
        <rFont val="Arial"/>
        <family val="2"/>
      </rPr>
      <t>ers above:  0.187x 0.76 = 0.142 kWh; 0.00638x0.76 = 0.00485 therms.</t>
    </r>
    <r>
      <rPr>
        <sz val="10"/>
        <color theme="1"/>
        <rFont val="Arial"/>
        <family val="2"/>
      </rPr>
      <t xml:space="preserve"> &lt;https://pubs.er.usgs.gov/publication/ofr20181147&gt;. </t>
    </r>
    <r>
      <rPr>
        <b/>
        <sz val="10"/>
        <color theme="1"/>
        <rFont val="Arial"/>
        <family val="2"/>
      </rPr>
      <t xml:space="preserve"> 2. Energy Factor</t>
    </r>
    <r>
      <rPr>
        <sz val="10"/>
        <color theme="1"/>
        <rFont val="Arial"/>
        <family val="2"/>
      </rPr>
      <t xml:space="preserve"> is based on the amount of hot water produced per unit of fuel consumed.  Default values are from &lt;https://www.energy.gov/eere/femp/energy-cost-calculator-electric-and-gas-water-heaters-0&gt;.              </t>
    </r>
    <r>
      <rPr>
        <b/>
        <sz val="10"/>
        <color theme="1"/>
        <rFont val="Arial"/>
        <family val="2"/>
      </rPr>
      <t>3. Solar Savings Fraction</t>
    </r>
    <r>
      <rPr>
        <sz val="10"/>
        <color theme="1"/>
        <rFont val="Arial"/>
        <family val="2"/>
      </rPr>
      <t xml:space="preserve"> is energy savings from solar water heating.  90% was used in the previous version of the model, but can be modified by the applicant.                                                                                               </t>
    </r>
    <r>
      <rPr>
        <b/>
        <sz val="10"/>
        <color theme="1"/>
        <rFont val="Arial"/>
        <family val="2"/>
      </rPr>
      <t>4.</t>
    </r>
    <r>
      <rPr>
        <sz val="10"/>
        <color theme="1"/>
        <rFont val="Arial"/>
        <family val="2"/>
      </rPr>
      <t xml:space="preserve"> The</t>
    </r>
    <r>
      <rPr>
        <b/>
        <sz val="10"/>
        <color theme="1"/>
        <rFont val="Arial"/>
        <family val="2"/>
      </rPr>
      <t xml:space="preserve"> coefficient of performance (COP)</t>
    </r>
    <r>
      <rPr>
        <sz val="10"/>
        <color theme="1"/>
        <rFont val="Arial"/>
        <family val="2"/>
      </rPr>
      <t xml:space="preserve"> is the ratio of the heating or cooling output to the energy input to run the heat pump.  According to a Pierre Delforge study in 2017, Hawaii's COP is 3.0.  In this LCCC, the COP is converted to a percentage (300 percent). &lt;https://aceee.org/sites/default/files/pdf/conferences/hwf/2017/Delforge_Session4B_HWF17_2.28.17.pdf&gt;.</t>
    </r>
  </si>
  <si>
    <t>Electric Resistance</t>
  </si>
  <si>
    <t>Gas with Tank</t>
  </si>
  <si>
    <t>Gas Tankless</t>
  </si>
  <si>
    <t>Number of people</t>
  </si>
  <si>
    <r>
      <t xml:space="preserve">Estimated Hot Water Use 
     </t>
    </r>
    <r>
      <rPr>
        <sz val="11"/>
        <rFont val="Arial"/>
        <family val="2"/>
      </rPr>
      <t>(gallons/year)</t>
    </r>
  </si>
  <si>
    <t>gallons/year*</t>
  </si>
  <si>
    <t xml:space="preserve">   "Solar Water Heating Program Handbook"</t>
  </si>
  <si>
    <t>* "Gallons per Year" from Hawaii Energy's</t>
  </si>
  <si>
    <t>Analysis* performed FOR (Name):</t>
  </si>
  <si>
    <r>
      <t>*</t>
    </r>
    <r>
      <rPr>
        <i/>
        <sz val="10"/>
        <rFont val="Arial"/>
        <family val="2"/>
      </rPr>
      <t>Analysis must be performed by a mechanical engineer or architect licensed under HRS Chapter 464.</t>
    </r>
  </si>
  <si>
    <r>
      <rPr>
        <b/>
        <sz val="9"/>
        <rFont val="Arial"/>
        <family val="2"/>
      </rPr>
      <t xml:space="preserve">For a solar water heater variance request to be approved, this LCCC must be completed by a Hawaii licensed mechanical engineer or architect and show that the total annualized cost of a solar water heater is </t>
    </r>
    <r>
      <rPr>
        <b/>
        <u/>
        <sz val="9"/>
        <rFont val="Arial"/>
        <family val="2"/>
      </rPr>
      <t>more</t>
    </r>
    <r>
      <rPr>
        <b/>
        <sz val="9"/>
        <rFont val="Arial"/>
        <family val="2"/>
      </rPr>
      <t xml:space="preserve"> than the device that you want to install (chosen below in the "Requested Variance Technology" drop down menu) or your request will be denied.</t>
    </r>
    <r>
      <rPr>
        <b/>
        <sz val="8"/>
        <rFont val="Arial"/>
        <family val="2"/>
      </rPr>
      <t xml:space="preserve"> </t>
    </r>
  </si>
  <si>
    <r>
      <rPr>
        <u/>
        <sz val="9"/>
        <rFont val="Arial"/>
        <family val="2"/>
      </rPr>
      <t>Step 1:</t>
    </r>
    <r>
      <rPr>
        <sz val="9"/>
        <rFont val="Arial"/>
        <family val="2"/>
      </rPr>
      <t xml:space="preserve"> Fill out the bold red box below with (1) Household information;  (2) Island; (3) Cost of a solar water heater and applicable 30 percent federal income tax credit (total cost of SWH installation x .3), Energy Factor, estimated life, and Solar Savings Fraction of dwelling location; and (4) Requested technology type, installation cost, tax credit and rebate (if any), Energy Factor, and estimated life of the water heater device that you want to install.  If you are comparing a heat pump to a solar water heater, please also enter the heat pump Coefficient of Performance (COP), which is valued at 300 percent for State of Hawaii. </t>
    </r>
    <r>
      <rPr>
        <b/>
        <sz val="9"/>
        <rFont val="Arial"/>
        <family val="2"/>
      </rPr>
      <t>The State Energy Office may ask for verification of price quotes for installation and rebate costs.</t>
    </r>
  </si>
  <si>
    <r>
      <rPr>
        <u/>
        <sz val="9"/>
        <color rgb="FF000000"/>
        <rFont val="Arial"/>
        <family val="2"/>
      </rPr>
      <t xml:space="preserve">If </t>
    </r>
    <r>
      <rPr>
        <b/>
        <u/>
        <sz val="9"/>
        <color rgb="FF000000"/>
        <rFont val="Arial"/>
        <family val="2"/>
      </rPr>
      <t>Option #3</t>
    </r>
    <r>
      <rPr>
        <u/>
        <sz val="9"/>
        <color rgb="FF000000"/>
        <rFont val="Arial"/>
        <family val="2"/>
      </rPr>
      <t xml:space="preserve"> is selected on the solar water heater variance request form</t>
    </r>
    <r>
      <rPr>
        <sz val="9"/>
        <color rgb="FF000000"/>
        <rFont val="Arial"/>
        <family val="2"/>
      </rPr>
      <t xml:space="preserve">, it is for installation of a demand water heater device approved by Underwriters Laboratories, Inc., provided that at least one other gas appliance is installed in the dwelling.  For the purposes of this paragraph, "demand water heater" means a gas-tankless instantaneous water heater that provides hot water only as it is needed (Hawaii Revised Statutes §196-6.5).  </t>
    </r>
    <r>
      <rPr>
        <u/>
        <sz val="9"/>
        <color rgb="FF000000"/>
        <rFont val="Arial"/>
        <family val="2"/>
      </rPr>
      <t>DO NOT choose the ***gas-tankless instantaneous water heater*** in this LCCC unless it is selected on the solar water heater variance request form, Option #3</t>
    </r>
    <r>
      <rPr>
        <sz val="9"/>
        <color rgb="FF000000"/>
        <rFont val="Arial"/>
        <family val="2"/>
      </rPr>
      <t>.  Doing so will cause this LCCC to be incorrect and your solar water heater variance request to be DENIED.  There are no refunds for denied or unacceptable solar water heater variance requests.</t>
    </r>
  </si>
  <si>
    <r>
      <rPr>
        <u/>
        <sz val="10"/>
        <rFont val="Arial"/>
        <family val="2"/>
      </rPr>
      <t>Step 3:</t>
    </r>
    <r>
      <rPr>
        <sz val="10"/>
        <rFont val="Arial"/>
        <family val="2"/>
      </rPr>
      <t xml:space="preserve"> Submit PDF or print of the signed and stamped analysis with the SWH variance request.</t>
    </r>
  </si>
  <si>
    <t>Option #3 is selected on the SWHV request</t>
  </si>
  <si>
    <t>("Gas Tankless" can be selected here only if</t>
  </si>
  <si>
    <t>form and all requirements correctly completed.)</t>
  </si>
  <si>
    <r>
      <rPr>
        <u/>
        <sz val="9"/>
        <color rgb="FF000000"/>
        <rFont val="Arial"/>
        <family val="2"/>
      </rPr>
      <t xml:space="preserve">If </t>
    </r>
    <r>
      <rPr>
        <b/>
        <u/>
        <sz val="9"/>
        <color rgb="FF000000"/>
        <rFont val="Arial"/>
        <family val="2"/>
      </rPr>
      <t>Option #1</t>
    </r>
    <r>
      <rPr>
        <u/>
        <sz val="9"/>
        <color rgb="FF000000"/>
        <rFont val="Arial"/>
        <family val="2"/>
      </rPr>
      <t xml:space="preserve"> is selected on the solar water heater variance request form</t>
    </r>
    <r>
      <rPr>
        <sz val="9"/>
        <color rgb="FF000000"/>
        <rFont val="Arial"/>
        <family val="2"/>
      </rPr>
      <t xml:space="preserve">, it is because the installation of a solar water heater is impracticable due to poor solar resource; and/or installation is cost-prohibitive based upon a life cycle cost-benefit analysis that incorporates the average residential utility bill and the cost of the new solar water heater system with a life cycle that does not exceed 15 years (Hawaii Revised Statutes, §196-6.5).  </t>
    </r>
    <r>
      <rPr>
        <b/>
        <sz val="9"/>
        <color rgb="FFFF0000"/>
        <rFont val="Arial"/>
        <family val="2"/>
      </rPr>
      <t>OPTION #1 IS ONLY FOR HEAT PUMP, ELECTRIC RESISTANCE, and GAS WITH TANK water heaters.  Choosing anything else in this LCCC will cause your request to be denied.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</si>
</sst>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26" x14ac:knownFonts="1">
    <font>
      <sz val="11"/>
      <color theme="1"/>
      <name val="Calibri"/>
      <family val="2"/>
      <scheme val="minor"/>
    </font>
    <font>
      <sz val="11"/>
      <color theme="1"/>
      <name val="Calibri"/>
      <family val="2"/>
      <scheme val="minor"/>
    </font>
    <font>
      <b/>
      <sz val="12"/>
      <name val="Arial"/>
      <family val="2"/>
    </font>
    <font>
      <sz val="10"/>
      <name val="Arial"/>
      <family val="2"/>
    </font>
    <font>
      <u/>
      <sz val="10"/>
      <name val="Arial"/>
      <family val="2"/>
    </font>
    <font>
      <b/>
      <sz val="10"/>
      <name val="Arial"/>
      <family val="2"/>
    </font>
    <font>
      <sz val="10"/>
      <color theme="1"/>
      <name val="Arial"/>
      <family val="2"/>
    </font>
    <font>
      <b/>
      <sz val="9"/>
      <name val="Arial"/>
      <family val="2"/>
    </font>
    <font>
      <b/>
      <sz val="11"/>
      <name val="Arial"/>
      <family val="2"/>
    </font>
    <font>
      <sz val="9"/>
      <name val="Arial"/>
      <family val="2"/>
    </font>
    <font>
      <u/>
      <sz val="9"/>
      <name val="Arial"/>
      <family val="2"/>
    </font>
    <font>
      <sz val="9"/>
      <color rgb="FF000000"/>
      <name val="Arial"/>
      <family val="2"/>
    </font>
    <font>
      <b/>
      <u/>
      <sz val="9"/>
      <name val="Arial"/>
      <family val="2"/>
    </font>
    <font>
      <sz val="9"/>
      <color theme="1"/>
      <name val="Arial"/>
      <family val="2"/>
    </font>
    <font>
      <b/>
      <sz val="10"/>
      <color theme="1"/>
      <name val="Arial"/>
      <family val="2"/>
    </font>
    <font>
      <i/>
      <sz val="10"/>
      <name val="Arial"/>
      <family val="2"/>
    </font>
    <font>
      <sz val="11"/>
      <color theme="1"/>
      <name val="Arial"/>
      <family val="2"/>
    </font>
    <font>
      <b/>
      <sz val="11"/>
      <color theme="1"/>
      <name val="Arial"/>
      <family val="2"/>
    </font>
    <font>
      <sz val="11"/>
      <name val="Arial"/>
      <family val="2"/>
    </font>
    <font>
      <sz val="9"/>
      <color theme="1"/>
      <name val="Calibri"/>
      <family val="2"/>
      <scheme val="minor"/>
    </font>
    <font>
      <u/>
      <sz val="9"/>
      <color rgb="FF000000"/>
      <name val="Arial"/>
      <family val="2"/>
    </font>
    <font>
      <b/>
      <sz val="8"/>
      <name val="Arial"/>
      <family val="2"/>
    </font>
    <font>
      <b/>
      <u/>
      <sz val="9"/>
      <color rgb="FF000000"/>
      <name val="Arial"/>
      <family val="2"/>
    </font>
    <font>
      <i/>
      <sz val="9"/>
      <color theme="1"/>
      <name val="Arial"/>
      <family val="2"/>
    </font>
    <font>
      <i/>
      <sz val="9"/>
      <name val="Arial"/>
      <family val="2"/>
    </font>
    <font>
      <b/>
      <sz val="9"/>
      <color rgb="FFFF0000"/>
      <name val="Arial"/>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FF0000"/>
      </left>
      <right style="thick">
        <color rgb="FFFF0000"/>
      </right>
      <top style="hair">
        <color rgb="FFFF0000"/>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thick">
        <color rgb="FFFF0000"/>
      </left>
      <right style="thick">
        <color rgb="FFFF0000"/>
      </right>
      <top/>
      <bottom style="hair">
        <color theme="1"/>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auto="1"/>
      </top>
      <bottom style="hair">
        <color auto="1"/>
      </bottom>
      <diagonal/>
    </border>
    <border>
      <left/>
      <right/>
      <top style="thin">
        <color indexed="64"/>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style="hair">
        <color auto="1"/>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style="hair">
        <color indexed="64"/>
      </top>
      <bottom style="thin">
        <color indexed="64"/>
      </bottom>
      <diagonal/>
    </border>
    <border diagonalUp="1" diagonalDown="1">
      <left style="thick">
        <color rgb="FFFF0000"/>
      </left>
      <right style="thick">
        <color rgb="FFFF0000"/>
      </right>
      <top/>
      <bottom style="hair">
        <color theme="1"/>
      </bottom>
      <diagonal style="thin">
        <color auto="1"/>
      </diagonal>
    </border>
    <border>
      <left style="thick">
        <color rgb="FFFF0000"/>
      </left>
      <right style="thick">
        <color rgb="FFFF0000"/>
      </right>
      <top style="hair">
        <color theme="1"/>
      </top>
      <bottom style="hair">
        <color theme="1"/>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rgb="FFFF0000"/>
      </left>
      <right style="thick">
        <color rgb="FFFF0000"/>
      </right>
      <top style="hair">
        <color theme="1"/>
      </top>
      <bottom style="hair">
        <color rgb="FFFF0000"/>
      </bottom>
      <diagonal/>
    </border>
    <border>
      <left style="thick">
        <color rgb="FFFF0000"/>
      </left>
      <right style="thick">
        <color rgb="FFFF0000"/>
      </right>
      <top style="hair">
        <color theme="1"/>
      </top>
      <bottom style="thick">
        <color rgb="FFFF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0" fillId="0" borderId="0" xfId="0" applyFill="1" applyBorder="1"/>
    <xf numFmtId="0" fontId="3" fillId="0" borderId="0" xfId="0" applyFont="1" applyFill="1"/>
    <xf numFmtId="0" fontId="0" fillId="0" borderId="0" xfId="0" applyProtection="1">
      <protection locked="0"/>
    </xf>
    <xf numFmtId="0" fontId="3" fillId="0" borderId="2" xfId="0" applyFont="1" applyBorder="1" applyProtection="1">
      <protection locked="0"/>
    </xf>
    <xf numFmtId="0" fontId="3" fillId="0" borderId="0" xfId="0" applyFont="1" applyProtection="1">
      <protection locked="0"/>
    </xf>
    <xf numFmtId="0" fontId="3" fillId="0" borderId="1" xfId="0" applyFont="1" applyBorder="1"/>
    <xf numFmtId="9" fontId="6" fillId="0" borderId="0" xfId="1" applyNumberFormat="1" applyFont="1" applyFill="1" applyBorder="1" applyProtection="1">
      <protection locked="0"/>
    </xf>
    <xf numFmtId="0" fontId="0" fillId="0" borderId="0" xfId="0" applyFill="1"/>
    <xf numFmtId="0" fontId="3" fillId="0" borderId="0" xfId="0" applyFont="1" applyFill="1" applyAlignment="1">
      <alignment horizontal="left"/>
    </xf>
    <xf numFmtId="0" fontId="3" fillId="0" borderId="1" xfId="0" applyFont="1" applyFill="1" applyBorder="1" applyAlignment="1">
      <alignment horizontal="center"/>
    </xf>
    <xf numFmtId="0" fontId="3" fillId="2" borderId="0" xfId="0" applyFont="1" applyFill="1"/>
    <xf numFmtId="0" fontId="0" fillId="0" borderId="0" xfId="0" applyFill="1" applyBorder="1"/>
    <xf numFmtId="0" fontId="5" fillId="0" borderId="0" xfId="0" applyFont="1"/>
    <xf numFmtId="0" fontId="5" fillId="0" borderId="0" xfId="0" applyFont="1" applyAlignment="1" applyProtection="1">
      <alignment horizontal="right" vertical="top"/>
    </xf>
    <xf numFmtId="0" fontId="5" fillId="0" borderId="1" xfId="0" applyFont="1" applyBorder="1" applyAlignment="1">
      <alignment horizontal="left"/>
    </xf>
    <xf numFmtId="0" fontId="3" fillId="2" borderId="10" xfId="0" applyFont="1" applyFill="1" applyBorder="1"/>
    <xf numFmtId="9" fontId="3" fillId="2" borderId="10" xfId="0" applyNumberFormat="1" applyFont="1" applyFill="1" applyBorder="1"/>
    <xf numFmtId="9" fontId="6" fillId="2" borderId="10" xfId="3" applyFont="1" applyFill="1" applyBorder="1" applyProtection="1">
      <protection locked="0"/>
    </xf>
    <xf numFmtId="9" fontId="6" fillId="2" borderId="10" xfId="1" applyNumberFormat="1" applyFont="1" applyFill="1" applyBorder="1" applyProtection="1">
      <protection locked="0"/>
    </xf>
    <xf numFmtId="0" fontId="6" fillId="0" borderId="0" xfId="0" applyFont="1"/>
    <xf numFmtId="0" fontId="6" fillId="0" borderId="1" xfId="0" applyFont="1" applyBorder="1"/>
    <xf numFmtId="0" fontId="6" fillId="0" borderId="0" xfId="0" applyFont="1" applyBorder="1" applyAlignment="1">
      <alignment horizontal="center"/>
    </xf>
    <xf numFmtId="0" fontId="6" fillId="2" borderId="1" xfId="0" applyFont="1" applyFill="1" applyBorder="1" applyAlignment="1">
      <alignment horizontal="center"/>
    </xf>
    <xf numFmtId="0" fontId="6" fillId="0" borderId="7" xfId="0" applyFont="1" applyFill="1" applyBorder="1" applyProtection="1">
      <protection locked="0"/>
    </xf>
    <xf numFmtId="0" fontId="6" fillId="2" borderId="0" xfId="0" applyFont="1" applyFill="1"/>
    <xf numFmtId="0" fontId="6" fillId="0" borderId="8" xfId="0" applyFont="1" applyFill="1" applyBorder="1" applyAlignment="1" applyProtection="1">
      <alignment horizontal="center"/>
      <protection locked="0"/>
    </xf>
    <xf numFmtId="0" fontId="6" fillId="2" borderId="0" xfId="0" applyFont="1" applyFill="1" applyBorder="1"/>
    <xf numFmtId="0" fontId="6" fillId="2" borderId="10" xfId="0" applyFont="1" applyFill="1" applyBorder="1"/>
    <xf numFmtId="9" fontId="6" fillId="2" borderId="10" xfId="0" applyNumberFormat="1" applyFont="1" applyFill="1" applyBorder="1"/>
    <xf numFmtId="0" fontId="6" fillId="0" borderId="8" xfId="0" applyFont="1" applyBorder="1"/>
    <xf numFmtId="0" fontId="6" fillId="0" borderId="0" xfId="0" applyFont="1" applyAlignment="1">
      <alignment horizontal="left" indent="1"/>
    </xf>
    <xf numFmtId="0" fontId="6" fillId="0" borderId="0" xfId="0" applyFont="1" applyBorder="1"/>
    <xf numFmtId="0" fontId="14" fillId="0" borderId="0" xfId="0" applyFont="1" applyBorder="1"/>
    <xf numFmtId="0" fontId="6" fillId="0" borderId="0" xfId="0" applyFont="1" applyFill="1"/>
    <xf numFmtId="0" fontId="6" fillId="0" borderId="4" xfId="0" applyFont="1" applyBorder="1"/>
    <xf numFmtId="0" fontId="6" fillId="0" borderId="4" xfId="0" applyFont="1" applyBorder="1" applyAlignment="1">
      <alignment horizontal="center"/>
    </xf>
    <xf numFmtId="0" fontId="6" fillId="0" borderId="4" xfId="0" applyFont="1" applyFill="1" applyBorder="1" applyAlignment="1">
      <alignment horizontal="center"/>
    </xf>
    <xf numFmtId="0" fontId="14" fillId="0" borderId="0" xfId="0" applyFont="1"/>
    <xf numFmtId="44" fontId="6" fillId="0" borderId="0" xfId="2" applyFont="1"/>
    <xf numFmtId="44" fontId="6" fillId="0" borderId="0" xfId="2" applyFont="1" applyFill="1"/>
    <xf numFmtId="0" fontId="6" fillId="0" borderId="1" xfId="0" applyFont="1" applyBorder="1" applyProtection="1">
      <protection locked="0"/>
    </xf>
    <xf numFmtId="0" fontId="6" fillId="0" borderId="0" xfId="0" applyFont="1" applyProtection="1">
      <protection locked="0"/>
    </xf>
    <xf numFmtId="0" fontId="6" fillId="0" borderId="2" xfId="0" applyFont="1" applyBorder="1" applyProtection="1">
      <protection locked="0"/>
    </xf>
    <xf numFmtId="0" fontId="16" fillId="0" borderId="0" xfId="0" applyFont="1" applyBorder="1"/>
    <xf numFmtId="0" fontId="16" fillId="0" borderId="0" xfId="0" applyFont="1"/>
    <xf numFmtId="0" fontId="16" fillId="0" borderId="2" xfId="0" applyFont="1" applyBorder="1"/>
    <xf numFmtId="0" fontId="16" fillId="0" borderId="3" xfId="0" applyFont="1" applyBorder="1"/>
    <xf numFmtId="0" fontId="16" fillId="0" borderId="1" xfId="0" applyFont="1" applyBorder="1"/>
    <xf numFmtId="0" fontId="16" fillId="0" borderId="1" xfId="0" applyFont="1" applyFill="1" applyBorder="1" applyAlignment="1">
      <alignment horizontal="center"/>
    </xf>
    <xf numFmtId="0" fontId="16" fillId="0" borderId="3" xfId="0" applyFont="1" applyBorder="1" applyAlignment="1">
      <alignment vertical="top"/>
    </xf>
    <xf numFmtId="0" fontId="16" fillId="0" borderId="1" xfId="0" applyFont="1" applyBorder="1" applyAlignment="1">
      <alignment vertical="top"/>
    </xf>
    <xf numFmtId="0" fontId="16" fillId="0" borderId="5" xfId="0" applyFont="1" applyBorder="1" applyAlignment="1">
      <alignment horizontal="center" vertical="top" wrapText="1"/>
    </xf>
    <xf numFmtId="0" fontId="16" fillId="0" borderId="1" xfId="0" applyFont="1" applyBorder="1" applyAlignment="1">
      <alignment horizontal="center" vertical="top" wrapText="1"/>
    </xf>
    <xf numFmtId="0" fontId="16" fillId="0" borderId="4" xfId="0" applyFont="1" applyFill="1" applyBorder="1" applyAlignment="1">
      <alignment horizontal="center"/>
    </xf>
    <xf numFmtId="0" fontId="16" fillId="0" borderId="0" xfId="0" applyFont="1" applyFill="1" applyAlignment="1">
      <alignment horizontal="right" vertical="center" indent="4"/>
    </xf>
    <xf numFmtId="0" fontId="16" fillId="0" borderId="0" xfId="0" applyFont="1" applyFill="1"/>
    <xf numFmtId="0" fontId="17" fillId="0" borderId="0" xfId="0" applyFont="1" applyBorder="1" applyAlignment="1">
      <alignment horizontal="left"/>
    </xf>
    <xf numFmtId="166" fontId="16" fillId="0" borderId="0" xfId="0" applyNumberFormat="1" applyFont="1" applyFill="1" applyBorder="1"/>
    <xf numFmtId="49" fontId="18" fillId="0" borderId="5" xfId="0" applyNumberFormat="1" applyFont="1" applyBorder="1" applyAlignment="1">
      <alignment horizontal="center" vertical="top" wrapText="1"/>
    </xf>
    <xf numFmtId="0" fontId="8" fillId="0" borderId="0" xfId="0" applyFont="1" applyBorder="1"/>
    <xf numFmtId="0" fontId="18" fillId="0" borderId="4" xfId="0" applyFont="1" applyBorder="1"/>
    <xf numFmtId="9" fontId="6" fillId="0" borderId="12" xfId="3" applyFont="1" applyFill="1" applyBorder="1" applyProtection="1">
      <protection locked="0"/>
    </xf>
    <xf numFmtId="0" fontId="6" fillId="0" borderId="13" xfId="0" applyFont="1" applyBorder="1"/>
    <xf numFmtId="44" fontId="6" fillId="0" borderId="14" xfId="2" applyFont="1" applyBorder="1"/>
    <xf numFmtId="0" fontId="6" fillId="0" borderId="15" xfId="0" applyFont="1" applyBorder="1" applyAlignment="1">
      <alignment wrapText="1"/>
    </xf>
    <xf numFmtId="44" fontId="6" fillId="0" borderId="16" xfId="2" applyFont="1" applyBorder="1"/>
    <xf numFmtId="0" fontId="6" fillId="0" borderId="17" xfId="0" applyFont="1" applyBorder="1"/>
    <xf numFmtId="44" fontId="6" fillId="0" borderId="18" xfId="2" applyFont="1" applyBorder="1"/>
    <xf numFmtId="165" fontId="3" fillId="0" borderId="19" xfId="1" applyNumberFormat="1" applyFont="1" applyFill="1" applyBorder="1" applyProtection="1">
      <protection locked="0"/>
    </xf>
    <xf numFmtId="0" fontId="16" fillId="0" borderId="20" xfId="0" applyFont="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6" fillId="0" borderId="15" xfId="0" applyFont="1" applyFill="1" applyBorder="1" applyAlignment="1" applyProtection="1">
      <alignment horizontal="center"/>
    </xf>
    <xf numFmtId="0" fontId="16" fillId="0" borderId="20" xfId="0" applyFont="1" applyBorder="1"/>
    <xf numFmtId="0" fontId="16" fillId="0" borderId="22"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15" xfId="0" applyFont="1" applyBorder="1"/>
    <xf numFmtId="164" fontId="16" fillId="0" borderId="23" xfId="0" applyNumberFormat="1" applyFont="1" applyBorder="1" applyAlignment="1" applyProtection="1">
      <alignment horizontal="center"/>
      <protection locked="0"/>
    </xf>
    <xf numFmtId="0" fontId="16" fillId="0" borderId="16"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24" xfId="0" applyFont="1" applyBorder="1"/>
    <xf numFmtId="0" fontId="16" fillId="0" borderId="25" xfId="0" applyFont="1" applyBorder="1"/>
    <xf numFmtId="9" fontId="16" fillId="0" borderId="26" xfId="3" applyFont="1" applyBorder="1" applyAlignment="1">
      <alignment horizontal="center"/>
    </xf>
    <xf numFmtId="9" fontId="16" fillId="0" borderId="27" xfId="3"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9" fontId="18" fillId="0" borderId="28" xfId="3" applyFont="1" applyBorder="1" applyAlignment="1">
      <alignment horizontal="center"/>
    </xf>
    <xf numFmtId="9" fontId="18" fillId="0" borderId="29" xfId="3" applyFont="1" applyBorder="1" applyAlignment="1">
      <alignment horizontal="center"/>
    </xf>
    <xf numFmtId="0" fontId="16" fillId="0" borderId="31" xfId="0" applyFont="1" applyBorder="1" applyAlignment="1">
      <alignment horizontal="center"/>
    </xf>
    <xf numFmtId="0" fontId="16" fillId="0" borderId="31" xfId="0" applyFont="1" applyBorder="1"/>
    <xf numFmtId="0" fontId="16" fillId="0" borderId="33" xfId="0" applyFont="1" applyBorder="1" applyAlignment="1" applyProtection="1">
      <alignment horizontal="center"/>
      <protection locked="0"/>
    </xf>
    <xf numFmtId="2" fontId="16" fillId="0" borderId="32" xfId="0" applyNumberFormat="1" applyFont="1" applyBorder="1" applyAlignment="1" applyProtection="1">
      <alignment horizontal="center"/>
      <protection locked="0"/>
    </xf>
    <xf numFmtId="0" fontId="18" fillId="0" borderId="20" xfId="0" applyFont="1" applyBorder="1"/>
    <xf numFmtId="0" fontId="16" fillId="0" borderId="21" xfId="0" applyFont="1" applyFill="1" applyBorder="1" applyAlignment="1">
      <alignment horizontal="right" vertical="center" indent="4"/>
    </xf>
    <xf numFmtId="0" fontId="18" fillId="0" borderId="31" xfId="0" applyFont="1" applyBorder="1"/>
    <xf numFmtId="0" fontId="16" fillId="0" borderId="32" xfId="0" applyFont="1" applyFill="1" applyBorder="1" applyAlignment="1">
      <alignment horizontal="right" vertical="center" indent="4"/>
    </xf>
    <xf numFmtId="0" fontId="16" fillId="0" borderId="20" xfId="0" applyFont="1" applyFill="1" applyBorder="1"/>
    <xf numFmtId="164" fontId="16" fillId="0" borderId="21" xfId="0" applyNumberFormat="1" applyFont="1" applyFill="1" applyBorder="1" applyAlignment="1">
      <alignment horizontal="right" vertical="center" indent="4"/>
    </xf>
    <xf numFmtId="0" fontId="16" fillId="0" borderId="31" xfId="0" applyFont="1" applyFill="1" applyBorder="1"/>
    <xf numFmtId="166" fontId="16" fillId="0" borderId="32" xfId="0" applyNumberFormat="1" applyFont="1" applyFill="1" applyBorder="1" applyAlignment="1">
      <alignment horizontal="right" vertical="center" indent="4"/>
    </xf>
    <xf numFmtId="0" fontId="18" fillId="0" borderId="25" xfId="0" applyFont="1" applyBorder="1"/>
    <xf numFmtId="0" fontId="16" fillId="0" borderId="34" xfId="0" applyFont="1" applyBorder="1"/>
    <xf numFmtId="0" fontId="16" fillId="0" borderId="35" xfId="0" applyFont="1" applyBorder="1" applyAlignment="1">
      <alignment horizontal="center"/>
    </xf>
    <xf numFmtId="9" fontId="18" fillId="0" borderId="35" xfId="3" applyFont="1" applyBorder="1" applyAlignment="1">
      <alignment horizontal="center"/>
    </xf>
    <xf numFmtId="9" fontId="16" fillId="0" borderId="30" xfId="3" applyFont="1" applyBorder="1" applyAlignment="1">
      <alignment horizontal="center"/>
    </xf>
    <xf numFmtId="9" fontId="16" fillId="0" borderId="28" xfId="3" applyFont="1" applyBorder="1" applyAlignment="1">
      <alignment horizontal="center"/>
    </xf>
    <xf numFmtId="9" fontId="16" fillId="0" borderId="29" xfId="3" applyFont="1" applyBorder="1" applyAlignment="1">
      <alignment horizontal="center"/>
    </xf>
    <xf numFmtId="9" fontId="16" fillId="0" borderId="35" xfId="3" applyFont="1" applyBorder="1" applyAlignment="1">
      <alignment horizontal="center"/>
    </xf>
    <xf numFmtId="0" fontId="6" fillId="0" borderId="36" xfId="0" applyFont="1" applyFill="1" applyBorder="1" applyProtection="1">
      <protection locked="0"/>
    </xf>
    <xf numFmtId="165" fontId="6" fillId="0" borderId="37" xfId="1" applyNumberFormat="1" applyFont="1" applyFill="1" applyBorder="1" applyProtection="1">
      <protection locked="0"/>
    </xf>
    <xf numFmtId="0" fontId="8" fillId="0" borderId="38" xfId="0" applyFont="1" applyBorder="1" applyAlignment="1">
      <alignment vertical="top" wrapText="1"/>
    </xf>
    <xf numFmtId="165" fontId="16" fillId="0" borderId="39" xfId="1" applyNumberFormat="1" applyFont="1" applyFill="1" applyBorder="1" applyAlignment="1">
      <alignment horizontal="right" vertical="center" indent="4"/>
    </xf>
    <xf numFmtId="37" fontId="6" fillId="0" borderId="37" xfId="1" applyNumberFormat="1" applyFont="1" applyFill="1" applyBorder="1" applyProtection="1">
      <protection locked="0"/>
    </xf>
    <xf numFmtId="9" fontId="6" fillId="0" borderId="37" xfId="3" applyFont="1" applyFill="1" applyBorder="1" applyProtection="1">
      <protection locked="0"/>
    </xf>
    <xf numFmtId="165" fontId="3" fillId="0" borderId="40" xfId="1" applyNumberFormat="1" applyFont="1" applyFill="1" applyBorder="1" applyProtection="1">
      <protection locked="0"/>
    </xf>
    <xf numFmtId="1" fontId="3" fillId="0" borderId="37" xfId="3" applyNumberFormat="1" applyFont="1" applyFill="1" applyBorder="1" applyProtection="1">
      <protection locked="0"/>
    </xf>
    <xf numFmtId="9" fontId="6" fillId="0" borderId="41" xfId="1" applyNumberFormat="1" applyFont="1" applyFill="1" applyBorder="1" applyProtection="1">
      <protection locked="0"/>
    </xf>
    <xf numFmtId="0" fontId="2" fillId="0" borderId="1" xfId="0" applyFont="1" applyBorder="1"/>
    <xf numFmtId="0" fontId="13" fillId="0" borderId="0" xfId="0" applyFont="1"/>
    <xf numFmtId="0" fontId="19" fillId="0" borderId="0" xfId="0" applyFont="1"/>
    <xf numFmtId="0" fontId="3" fillId="0" borderId="0" xfId="0" applyFont="1" applyAlignment="1">
      <alignment horizontal="left" wrapText="1"/>
    </xf>
    <xf numFmtId="0" fontId="0" fillId="0" borderId="0" xfId="0" applyAlignment="1"/>
    <xf numFmtId="0" fontId="3" fillId="0" borderId="0" xfId="0" applyFont="1" applyAlignment="1"/>
    <xf numFmtId="0" fontId="2" fillId="0" borderId="0" xfId="0" applyFont="1" applyAlignment="1"/>
    <xf numFmtId="0" fontId="14" fillId="0" borderId="4" xfId="0" applyFont="1" applyBorder="1" applyAlignment="1"/>
    <xf numFmtId="0" fontId="6" fillId="0" borderId="0" xfId="0" applyFont="1" applyAlignment="1"/>
    <xf numFmtId="37" fontId="6" fillId="2" borderId="10" xfId="1" applyNumberFormat="1" applyFont="1" applyFill="1" applyBorder="1"/>
    <xf numFmtId="0" fontId="23" fillId="0" borderId="0" xfId="0" applyFont="1" applyFill="1" applyBorder="1" applyAlignment="1">
      <alignment horizontal="left"/>
    </xf>
    <xf numFmtId="0" fontId="24" fillId="0" borderId="0" xfId="0" applyFont="1" applyFill="1" applyAlignment="1">
      <alignment horizontal="left"/>
    </xf>
    <xf numFmtId="49" fontId="8" fillId="0" borderId="11" xfId="0" applyNumberFormat="1" applyFont="1" applyBorder="1" applyAlignment="1">
      <alignment horizontal="center" wrapText="1"/>
    </xf>
    <xf numFmtId="0" fontId="17" fillId="0" borderId="11" xfId="0" applyFont="1" applyBorder="1" applyAlignment="1">
      <alignment horizontal="center" wrapText="1"/>
    </xf>
    <xf numFmtId="3" fontId="16" fillId="0" borderId="21" xfId="1" applyNumberFormat="1" applyFont="1" applyBorder="1" applyAlignment="1">
      <alignment horizontal="center"/>
    </xf>
    <xf numFmtId="3" fontId="16" fillId="0" borderId="16" xfId="1" applyNumberFormat="1" applyFont="1" applyBorder="1" applyAlignment="1">
      <alignment horizontal="center"/>
    </xf>
    <xf numFmtId="3" fontId="16" fillId="0" borderId="32" xfId="1" applyNumberFormat="1" applyFont="1" applyBorder="1" applyAlignment="1">
      <alignment horizontal="center"/>
    </xf>
    <xf numFmtId="0" fontId="6" fillId="0" borderId="9"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3" fillId="0" borderId="0" xfId="0" applyFont="1" applyAlignment="1" applyProtection="1">
      <alignment wrapText="1"/>
      <protection locked="0"/>
    </xf>
    <xf numFmtId="0" fontId="3" fillId="0" borderId="0" xfId="0" applyFont="1" applyAlignment="1">
      <alignment horizontal="left" wrapText="1"/>
    </xf>
    <xf numFmtId="0" fontId="2" fillId="0" borderId="0" xfId="0" applyFont="1" applyAlignment="1">
      <alignment horizontal="center"/>
    </xf>
    <xf numFmtId="0" fontId="5" fillId="0" borderId="0" xfId="0" applyFont="1" applyAlignment="1">
      <alignment horizontal="left" vertical="center" wrapText="1"/>
    </xf>
    <xf numFmtId="0" fontId="11" fillId="0" borderId="0" xfId="0" applyFont="1" applyAlignment="1">
      <alignment horizontal="left" wrapText="1"/>
    </xf>
    <xf numFmtId="0" fontId="21" fillId="0" borderId="0" xfId="0" applyFont="1" applyAlignment="1">
      <alignment wrapText="1"/>
    </xf>
    <xf numFmtId="0" fontId="7" fillId="0" borderId="0" xfId="0" applyFont="1" applyAlignment="1">
      <alignment wrapText="1"/>
    </xf>
    <xf numFmtId="0" fontId="9" fillId="0" borderId="0" xfId="0" applyFont="1" applyAlignment="1">
      <alignment horizontal="left" wrapText="1"/>
    </xf>
    <xf numFmtId="0" fontId="9" fillId="0" borderId="0" xfId="0" applyFont="1" applyAlignment="1">
      <alignment wrapText="1"/>
    </xf>
    <xf numFmtId="0" fontId="3" fillId="0" borderId="0" xfId="0" applyFont="1" applyAlignment="1">
      <alignment wrapText="1"/>
    </xf>
    <xf numFmtId="0" fontId="5" fillId="0" borderId="3" xfId="0" applyFont="1" applyBorder="1" applyAlignment="1">
      <alignment horizontal="center"/>
    </xf>
    <xf numFmtId="0" fontId="6" fillId="0" borderId="0" xfId="0" applyFont="1" applyAlignment="1" applyProtection="1">
      <alignment vertical="top" wrapText="1"/>
    </xf>
    <xf numFmtId="0" fontId="6" fillId="0" borderId="0" xfId="0" applyFont="1" applyAlignment="1">
      <alignment vertical="top" wrapText="1"/>
    </xf>
    <xf numFmtId="0" fontId="6" fillId="0" borderId="0" xfId="0" applyFont="1" applyBorder="1" applyAlignment="1">
      <alignment vertical="top" wrapText="1"/>
    </xf>
    <xf numFmtId="0" fontId="16" fillId="0" borderId="0" xfId="0" applyFont="1" applyAlignment="1"/>
    <xf numFmtId="0" fontId="17" fillId="0" borderId="6" xfId="0" applyFont="1" applyBorder="1" applyAlignment="1">
      <alignment horizontal="left" wrapText="1"/>
    </xf>
    <xf numFmtId="0" fontId="17" fillId="0" borderId="3" xfId="0" applyFont="1" applyBorder="1" applyAlignment="1">
      <alignment horizontal="left"/>
    </xf>
  </cellXfs>
  <cellStyles count="4">
    <cellStyle name="Comma" xfId="1" builtinId="3"/>
    <cellStyle name="Currency" xfId="2" builtinId="4"/>
    <cellStyle name="Normal" xfId="0" builtinId="0"/>
    <cellStyle name="Percent" xfId="3" builtinId="5"/>
  </cellStyles>
  <dxfs count="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B$22" fmlaRange="Tech_name" sel="4" val="0"/>
</file>

<file path=xl/ctrlProps/ctrlProp2.xml><?xml version="1.0" encoding="utf-8"?>
<formControlPr xmlns="http://schemas.microsoft.com/office/spreadsheetml/2009/9/main" objectType="Drop" dropStyle="combo" dx="20" fmlaLink="$B$15" fmlaRange="'Lookup Tables'!$A$22:$A$27"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21</xdr:row>
          <xdr:rowOff>19050</xdr:rowOff>
        </xdr:from>
        <xdr:to>
          <xdr:col>1</xdr:col>
          <xdr:colOff>1028700</xdr:colOff>
          <xdr:row>21</xdr:row>
          <xdr:rowOff>171450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171450</xdr:rowOff>
        </xdr:from>
        <xdr:to>
          <xdr:col>1</xdr:col>
          <xdr:colOff>1009650</xdr:colOff>
          <xdr:row>14</xdr:row>
          <xdr:rowOff>133350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0</xdr:col>
      <xdr:colOff>165518</xdr:colOff>
      <xdr:row>63</xdr:row>
      <xdr:rowOff>217778</xdr:rowOff>
    </xdr:from>
    <xdr:ext cx="1621599" cy="269369"/>
    <xdr:sp macro="" textlink="">
      <xdr:nvSpPr>
        <xdr:cNvPr id="2" name="Rectangle 1">
          <a:extLst>
            <a:ext uri="{FF2B5EF4-FFF2-40B4-BE49-F238E27FC236}">
              <a16:creationId xmlns:a16="http://schemas.microsoft.com/office/drawing/2014/main" id="{00000000-0008-0000-0000-000002000000}"/>
            </a:ext>
          </a:extLst>
        </xdr:cNvPr>
        <xdr:cNvSpPr/>
      </xdr:nvSpPr>
      <xdr:spPr>
        <a:xfrm>
          <a:off x="165518" y="15608591"/>
          <a:ext cx="1621599" cy="269369"/>
        </a:xfrm>
        <a:prstGeom prst="rect">
          <a:avLst/>
        </a:prstGeom>
        <a:noFill/>
      </xdr:spPr>
      <xdr:txBody>
        <a:bodyPr wrap="none" lIns="91440" tIns="45720" rIns="91440" bIns="45720">
          <a:spAutoFit/>
        </a:bodyPr>
        <a:lstStyle/>
        <a:p>
          <a:pPr algn="ctr"/>
          <a:r>
            <a:rPr lang="en-US" sz="1200" b="0" i="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(Professional Stamp)</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view="pageBreakPreview" zoomScale="110" zoomScaleNormal="80" zoomScaleSheetLayoutView="110" workbookViewId="0">
      <selection activeCell="A3" sqref="A3:E3"/>
    </sheetView>
  </sheetViews>
  <sheetFormatPr defaultRowHeight="15" x14ac:dyDescent="0.25"/>
  <cols>
    <col min="1" max="1" width="33.7109375" customWidth="1"/>
    <col min="2" max="2" width="15.28515625" customWidth="1"/>
    <col min="3" max="3" width="19.85546875" customWidth="1"/>
    <col min="4" max="4" width="5.140625" customWidth="1"/>
    <col min="5" max="5" width="8.85546875" customWidth="1"/>
  </cols>
  <sheetData>
    <row r="1" spans="1:5" ht="15.75" x14ac:dyDescent="0.25">
      <c r="A1" s="143" t="s">
        <v>0</v>
      </c>
      <c r="B1" s="143"/>
      <c r="C1" s="143"/>
      <c r="D1" s="143"/>
      <c r="E1" s="143"/>
    </row>
    <row r="2" spans="1:5" ht="31.5" customHeight="1" x14ac:dyDescent="0.25">
      <c r="A2" s="144" t="s">
        <v>43</v>
      </c>
      <c r="B2" s="144"/>
      <c r="C2" s="144"/>
      <c r="D2" s="144"/>
      <c r="E2" s="144"/>
    </row>
    <row r="3" spans="1:5" s="125" customFormat="1" ht="75" customHeight="1" x14ac:dyDescent="0.25">
      <c r="A3" s="145" t="s">
        <v>85</v>
      </c>
      <c r="B3" s="145"/>
      <c r="C3" s="145"/>
      <c r="D3" s="145"/>
      <c r="E3" s="145"/>
    </row>
    <row r="4" spans="1:5" s="125" customFormat="1" ht="100.5" customHeight="1" x14ac:dyDescent="0.25">
      <c r="A4" s="145" t="s">
        <v>80</v>
      </c>
      <c r="B4" s="145"/>
      <c r="C4" s="145"/>
      <c r="D4" s="145"/>
      <c r="E4" s="145"/>
    </row>
    <row r="5" spans="1:5" s="125" customFormat="1" ht="54" customHeight="1" x14ac:dyDescent="0.25">
      <c r="A5" s="146" t="s">
        <v>78</v>
      </c>
      <c r="B5" s="147"/>
      <c r="C5" s="147"/>
      <c r="D5" s="147"/>
      <c r="E5" s="147"/>
    </row>
    <row r="6" spans="1:5" s="125" customFormat="1" ht="19.5" customHeight="1" x14ac:dyDescent="0.25">
      <c r="A6" s="127" t="s">
        <v>1</v>
      </c>
    </row>
    <row r="7" spans="1:5" s="125" customFormat="1" ht="92.25" customHeight="1" x14ac:dyDescent="0.25">
      <c r="A7" s="148" t="s">
        <v>79</v>
      </c>
      <c r="B7" s="148"/>
      <c r="C7" s="148"/>
      <c r="D7" s="148"/>
      <c r="E7" s="148"/>
    </row>
    <row r="8" spans="1:5" s="125" customFormat="1" ht="44.25" customHeight="1" x14ac:dyDescent="0.25">
      <c r="A8" s="149" t="s">
        <v>61</v>
      </c>
      <c r="B8" s="150"/>
      <c r="C8" s="150"/>
      <c r="D8" s="150"/>
      <c r="E8" s="150"/>
    </row>
    <row r="9" spans="1:5" s="125" customFormat="1" ht="28.5" customHeight="1" x14ac:dyDescent="0.25">
      <c r="A9" s="142" t="s">
        <v>2</v>
      </c>
      <c r="B9" s="142"/>
      <c r="C9" s="142"/>
      <c r="D9" s="142"/>
      <c r="E9" s="142"/>
    </row>
    <row r="10" spans="1:5" s="125" customFormat="1" ht="13.5" customHeight="1" x14ac:dyDescent="0.25">
      <c r="A10" s="142" t="s">
        <v>81</v>
      </c>
      <c r="B10" s="142"/>
      <c r="C10" s="142"/>
      <c r="D10" s="142"/>
      <c r="E10" s="142"/>
    </row>
    <row r="11" spans="1:5" s="125" customFormat="1" ht="5.25" customHeight="1" x14ac:dyDescent="0.25">
      <c r="A11" s="124"/>
      <c r="B11" s="124"/>
      <c r="C11" s="124"/>
      <c r="D11" s="124"/>
      <c r="E11" s="124"/>
    </row>
    <row r="12" spans="1:5" s="125" customFormat="1" ht="15.75" thickBot="1" x14ac:dyDescent="0.3">
      <c r="A12" s="128" t="s">
        <v>3</v>
      </c>
      <c r="B12" s="126"/>
      <c r="C12" s="129"/>
    </row>
    <row r="13" spans="1:5" ht="16.5" thickTop="1" thickBot="1" x14ac:dyDescent="0.3">
      <c r="A13" s="24"/>
      <c r="B13" s="25" t="s">
        <v>41</v>
      </c>
      <c r="C13" s="26" t="s">
        <v>65</v>
      </c>
    </row>
    <row r="14" spans="1:5" ht="15.75" thickTop="1" x14ac:dyDescent="0.25">
      <c r="A14" s="1" t="s">
        <v>4</v>
      </c>
      <c r="B14" s="27">
        <v>4</v>
      </c>
      <c r="C14" s="28"/>
    </row>
    <row r="15" spans="1:5" x14ac:dyDescent="0.25">
      <c r="A15" s="23" t="s">
        <v>5</v>
      </c>
      <c r="B15" s="29">
        <v>1</v>
      </c>
      <c r="C15" s="14"/>
    </row>
    <row r="16" spans="1:5" x14ac:dyDescent="0.25">
      <c r="A16" s="3" t="s">
        <v>7</v>
      </c>
      <c r="B16" s="112"/>
      <c r="C16" s="30"/>
      <c r="E16" s="1"/>
    </row>
    <row r="17" spans="1:5" x14ac:dyDescent="0.25">
      <c r="A17" s="1" t="s">
        <v>50</v>
      </c>
      <c r="B17" s="113"/>
      <c r="C17" s="28"/>
    </row>
    <row r="18" spans="1:5" x14ac:dyDescent="0.25">
      <c r="A18" s="1" t="s">
        <v>66</v>
      </c>
      <c r="B18" s="116"/>
      <c r="C18" s="130">
        <f>0.3*solar_cost</f>
        <v>0</v>
      </c>
    </row>
    <row r="19" spans="1:5" x14ac:dyDescent="0.25">
      <c r="A19" s="1" t="s">
        <v>55</v>
      </c>
      <c r="B19" s="117"/>
      <c r="C19" s="32">
        <f>INDEX(EF_def,5)</f>
        <v>0.92</v>
      </c>
      <c r="D19" s="11"/>
      <c r="E19" s="11"/>
    </row>
    <row r="20" spans="1:5" x14ac:dyDescent="0.25">
      <c r="A20" s="23" t="s">
        <v>58</v>
      </c>
      <c r="B20" s="118"/>
      <c r="C20" s="19">
        <f>INDEX(tech_life_span_def,5)</f>
        <v>15</v>
      </c>
      <c r="D20" s="11"/>
      <c r="E20" s="11"/>
    </row>
    <row r="21" spans="1:5" x14ac:dyDescent="0.25">
      <c r="A21" s="23" t="s">
        <v>57</v>
      </c>
      <c r="B21" s="65"/>
      <c r="C21" s="20">
        <f>INDEX(fraction_def,5)</f>
        <v>0.9</v>
      </c>
      <c r="D21" s="11"/>
      <c r="E21" s="11"/>
    </row>
    <row r="22" spans="1:5" x14ac:dyDescent="0.25">
      <c r="A22" s="3" t="s">
        <v>42</v>
      </c>
      <c r="B22" s="33">
        <v>4</v>
      </c>
      <c r="C22" s="131" t="s">
        <v>83</v>
      </c>
      <c r="D22" s="4"/>
      <c r="E22" s="4"/>
    </row>
    <row r="23" spans="1:5" x14ac:dyDescent="0.25">
      <c r="A23" s="23" t="s">
        <v>50</v>
      </c>
      <c r="B23" s="72"/>
      <c r="C23" s="132" t="s">
        <v>82</v>
      </c>
      <c r="D23" s="4"/>
      <c r="E23" s="4"/>
    </row>
    <row r="24" spans="1:5" x14ac:dyDescent="0.25">
      <c r="A24" s="34" t="s">
        <v>60</v>
      </c>
      <c r="B24" s="113">
        <v>0</v>
      </c>
      <c r="C24" s="132" t="s">
        <v>84</v>
      </c>
      <c r="D24" s="4"/>
      <c r="E24" s="4"/>
    </row>
    <row r="25" spans="1:5" x14ac:dyDescent="0.25">
      <c r="A25" s="1" t="s">
        <v>56</v>
      </c>
      <c r="B25" s="117"/>
      <c r="C25" s="21">
        <f>INDEX(EF_def,tech_ent)</f>
        <v>0.92</v>
      </c>
      <c r="D25" s="12"/>
      <c r="E25" s="4"/>
    </row>
    <row r="26" spans="1:5" x14ac:dyDescent="0.25">
      <c r="A26" s="35" t="s">
        <v>59</v>
      </c>
      <c r="B26" s="119"/>
      <c r="C26" s="31">
        <f>INDEX(tech_life_span_def,tech_ent)</f>
        <v>15</v>
      </c>
      <c r="D26" s="4"/>
      <c r="E26" s="4"/>
    </row>
    <row r="27" spans="1:5" ht="15.75" thickBot="1" x14ac:dyDescent="0.3">
      <c r="A27" s="9" t="s">
        <v>51</v>
      </c>
      <c r="B27" s="120">
        <f>pump_COP_def</f>
        <v>3</v>
      </c>
      <c r="C27" s="22">
        <f>IF(tech_ent=4,INDEX(COP_def,tech_ent), "")</f>
        <v>3</v>
      </c>
      <c r="D27" s="11"/>
      <c r="E27" s="15"/>
    </row>
    <row r="28" spans="1:5" ht="4.5" customHeight="1" thickTop="1" x14ac:dyDescent="0.25">
      <c r="A28" s="3"/>
      <c r="B28" s="10"/>
      <c r="C28" s="10"/>
      <c r="D28" s="11"/>
      <c r="E28" s="4"/>
    </row>
    <row r="29" spans="1:5" x14ac:dyDescent="0.25">
      <c r="A29" s="36" t="s">
        <v>9</v>
      </c>
      <c r="B29" s="23"/>
      <c r="C29" s="37"/>
      <c r="D29" s="23"/>
      <c r="E29" s="23"/>
    </row>
    <row r="30" spans="1:5" ht="15.75" thickBot="1" x14ac:dyDescent="0.3">
      <c r="A30" s="38" t="s">
        <v>10</v>
      </c>
      <c r="B30" s="39"/>
      <c r="C30" s="40"/>
      <c r="D30" s="23"/>
      <c r="E30" s="23"/>
    </row>
    <row r="31" spans="1:5" ht="15.75" thickTop="1" x14ac:dyDescent="0.25">
      <c r="A31" s="41" t="s">
        <v>44</v>
      </c>
      <c r="B31" s="23"/>
      <c r="C31" s="5"/>
      <c r="D31" s="23"/>
      <c r="E31" s="23"/>
    </row>
    <row r="32" spans="1:5" x14ac:dyDescent="0.25">
      <c r="A32" s="66" t="s">
        <v>52</v>
      </c>
      <c r="B32" s="67" t="e">
        <f>(solar_cost-solar_rebate)/solar_life_span_ent</f>
        <v>#DIV/0!</v>
      </c>
      <c r="C32" s="43"/>
      <c r="D32" s="23"/>
      <c r="E32" s="23"/>
    </row>
    <row r="33" spans="1:5" x14ac:dyDescent="0.25">
      <c r="A33" s="68" t="s">
        <v>53</v>
      </c>
      <c r="B33" s="69" t="e">
        <f>water_use_ent*energy_to_heat_water_kWh_ent*energy_rate_kWh_ent/solar_EF_ent*(1-solar_fraction_ent)+0.1*solar_cost/solar_life_span_ent</f>
        <v>#DIV/0!</v>
      </c>
      <c r="C33" s="43"/>
      <c r="D33" s="5"/>
      <c r="E33" s="23"/>
    </row>
    <row r="34" spans="1:5" x14ac:dyDescent="0.25">
      <c r="A34" s="70" t="s">
        <v>54</v>
      </c>
      <c r="B34" s="71" t="e">
        <f>B32+B33</f>
        <v>#DIV/0!</v>
      </c>
      <c r="C34" s="43"/>
      <c r="D34" s="23"/>
      <c r="E34" s="23"/>
    </row>
    <row r="35" spans="1:5" x14ac:dyDescent="0.25">
      <c r="A35" s="41" t="s">
        <v>48</v>
      </c>
      <c r="B35" s="42"/>
      <c r="C35" s="43"/>
      <c r="D35" s="23"/>
      <c r="E35" s="23"/>
    </row>
    <row r="36" spans="1:5" x14ac:dyDescent="0.25">
      <c r="A36" s="66" t="s">
        <v>52</v>
      </c>
      <c r="B36" s="67">
        <f>IF(tech_ent=1, (tech_Costs-tech_rebate)/tech_life_span_ent, 0)</f>
        <v>0</v>
      </c>
      <c r="C36" s="43"/>
      <c r="D36" s="23"/>
      <c r="E36" s="23"/>
    </row>
    <row r="37" spans="1:5" x14ac:dyDescent="0.25">
      <c r="A37" s="68" t="s">
        <v>53</v>
      </c>
      <c r="B37" s="69">
        <f>IF(tech_ent=1,water_use_ent*energy_to_heat_water_kWh_ent*energy_rate_kWh_ent/tech_EF_ent, 0)</f>
        <v>0</v>
      </c>
      <c r="C37" s="43"/>
      <c r="D37" s="23"/>
      <c r="E37" s="23"/>
    </row>
    <row r="38" spans="1:5" x14ac:dyDescent="0.25">
      <c r="A38" s="70" t="s">
        <v>54</v>
      </c>
      <c r="B38" s="71">
        <f>SUM(B36:B37)</f>
        <v>0</v>
      </c>
      <c r="C38" s="43"/>
      <c r="D38" s="23"/>
      <c r="E38" s="23"/>
    </row>
    <row r="39" spans="1:5" x14ac:dyDescent="0.25">
      <c r="A39" s="41" t="s">
        <v>45</v>
      </c>
      <c r="B39" s="42"/>
      <c r="C39" s="43"/>
      <c r="D39" s="23"/>
      <c r="E39" s="23"/>
    </row>
    <row r="40" spans="1:5" x14ac:dyDescent="0.25">
      <c r="A40" s="66" t="s">
        <v>52</v>
      </c>
      <c r="B40" s="67">
        <f>IF(tech_ent=2, (tech_Costs-tech_rebate)/tech_life_span_ent, 0)</f>
        <v>0</v>
      </c>
      <c r="C40" s="43"/>
      <c r="D40" s="23"/>
      <c r="E40" s="23"/>
    </row>
    <row r="41" spans="1:5" x14ac:dyDescent="0.25">
      <c r="A41" s="68" t="s">
        <v>53</v>
      </c>
      <c r="B41" s="69">
        <f>IF(tech_ent=2,water_use_ent*energy_to_heat_water_therm_ent*energy_rate_therm_ent/tech_EF_ent, 0)</f>
        <v>0</v>
      </c>
      <c r="C41" s="43"/>
      <c r="D41" s="23"/>
      <c r="E41" s="23"/>
    </row>
    <row r="42" spans="1:5" x14ac:dyDescent="0.25">
      <c r="A42" s="70" t="s">
        <v>54</v>
      </c>
      <c r="B42" s="71">
        <f>B40+B41</f>
        <v>0</v>
      </c>
      <c r="C42" s="43"/>
      <c r="D42" s="23"/>
      <c r="E42" s="23"/>
    </row>
    <row r="43" spans="1:5" x14ac:dyDescent="0.25">
      <c r="A43" s="41" t="s">
        <v>47</v>
      </c>
      <c r="B43" s="42"/>
      <c r="C43" s="43"/>
      <c r="D43" s="23"/>
      <c r="E43" s="23"/>
    </row>
    <row r="44" spans="1:5" x14ac:dyDescent="0.25">
      <c r="A44" s="66" t="s">
        <v>52</v>
      </c>
      <c r="B44" s="67">
        <f>IF(tech_ent=3, (tech_Costs-tech_rebate)/tech_life_span_ent, 0)</f>
        <v>0</v>
      </c>
      <c r="C44" s="43"/>
      <c r="D44" s="23"/>
      <c r="E44" s="23"/>
    </row>
    <row r="45" spans="1:5" x14ac:dyDescent="0.25">
      <c r="A45" s="68" t="s">
        <v>53</v>
      </c>
      <c r="B45" s="69">
        <f>IF(tech_ent=3,water_use_ent*energy_to_heat_water_therm_ent*energy_rate_therm_ent/tech_EF_ent, 0)</f>
        <v>0</v>
      </c>
      <c r="C45" s="43"/>
      <c r="D45" s="23"/>
      <c r="E45" s="23"/>
    </row>
    <row r="46" spans="1:5" x14ac:dyDescent="0.25">
      <c r="A46" s="70" t="s">
        <v>54</v>
      </c>
      <c r="B46" s="71">
        <f>B44+B45</f>
        <v>0</v>
      </c>
      <c r="C46" s="43"/>
      <c r="D46" s="23"/>
      <c r="E46" s="23"/>
    </row>
    <row r="47" spans="1:5" x14ac:dyDescent="0.25">
      <c r="A47" s="16" t="s">
        <v>46</v>
      </c>
      <c r="B47" s="42"/>
      <c r="C47" s="43"/>
      <c r="D47" s="23"/>
      <c r="E47" s="23"/>
    </row>
    <row r="48" spans="1:5" x14ac:dyDescent="0.25">
      <c r="A48" s="66" t="s">
        <v>52</v>
      </c>
      <c r="B48" s="67" t="e">
        <f>IF(tech_ent=4, (tech_Costs-tech_rebate)/tech_life_span_ent, 0)</f>
        <v>#DIV/0!</v>
      </c>
      <c r="C48" s="43"/>
      <c r="D48" s="23"/>
      <c r="E48" s="23"/>
    </row>
    <row r="49" spans="1:5" x14ac:dyDescent="0.25">
      <c r="A49" s="68" t="s">
        <v>53</v>
      </c>
      <c r="B49" s="69" t="e">
        <f>IF(tech_ent=4,water_use_ent*energy_to_heat_water_kWh_ent*energy_rate_kWh_ent/tech_EF_ent/pump_COP_ent, 0)</f>
        <v>#DIV/0!</v>
      </c>
      <c r="C49" s="43"/>
      <c r="D49" s="23"/>
      <c r="E49" s="23"/>
    </row>
    <row r="50" spans="1:5" x14ac:dyDescent="0.25">
      <c r="A50" s="70" t="s">
        <v>54</v>
      </c>
      <c r="B50" s="71" t="e">
        <f>B48+B49</f>
        <v>#DIV/0!</v>
      </c>
      <c r="C50" s="43"/>
      <c r="D50" s="23"/>
      <c r="E50" s="23"/>
    </row>
    <row r="51" spans="1:5" x14ac:dyDescent="0.25">
      <c r="A51" s="23"/>
      <c r="B51" s="23"/>
      <c r="C51" s="23"/>
      <c r="D51" s="23"/>
      <c r="E51" s="23"/>
    </row>
    <row r="52" spans="1:5" x14ac:dyDescent="0.25">
      <c r="A52" s="18" t="s">
        <v>13</v>
      </c>
      <c r="B52" s="18"/>
      <c r="C52" s="23"/>
      <c r="D52" s="23"/>
      <c r="E52" s="23"/>
    </row>
    <row r="53" spans="1:5" x14ac:dyDescent="0.25">
      <c r="A53" s="2" t="s">
        <v>76</v>
      </c>
      <c r="B53" s="44"/>
      <c r="C53" s="45"/>
      <c r="D53" s="23"/>
      <c r="E53" s="23"/>
    </row>
    <row r="54" spans="1:5" x14ac:dyDescent="0.25">
      <c r="A54" s="2" t="s">
        <v>14</v>
      </c>
      <c r="B54" s="46"/>
      <c r="C54" s="45"/>
      <c r="D54" s="23"/>
      <c r="E54" s="23"/>
    </row>
    <row r="55" spans="1:5" x14ac:dyDescent="0.25">
      <c r="A55" s="2" t="s">
        <v>15</v>
      </c>
      <c r="B55" s="46"/>
      <c r="C55" s="45"/>
      <c r="D55" s="23"/>
      <c r="E55" s="23"/>
    </row>
    <row r="56" spans="1:5" x14ac:dyDescent="0.25">
      <c r="A56" s="2" t="s">
        <v>16</v>
      </c>
      <c r="B56" s="7" t="s">
        <v>8</v>
      </c>
      <c r="C56" s="45"/>
      <c r="D56" s="23"/>
      <c r="E56" s="23"/>
    </row>
    <row r="57" spans="1:5" x14ac:dyDescent="0.25">
      <c r="A57" s="2" t="s">
        <v>17</v>
      </c>
      <c r="B57" s="46"/>
      <c r="C57" s="45"/>
      <c r="D57" s="23"/>
      <c r="E57" s="23"/>
    </row>
    <row r="58" spans="1:5" x14ac:dyDescent="0.25">
      <c r="A58" s="23"/>
      <c r="B58" s="45"/>
      <c r="C58" s="45"/>
      <c r="D58" s="23"/>
      <c r="E58" s="23"/>
    </row>
    <row r="59" spans="1:5" ht="15" customHeight="1" x14ac:dyDescent="0.25">
      <c r="A59" s="2" t="s">
        <v>49</v>
      </c>
      <c r="B59" s="44"/>
      <c r="C59" s="141" t="s">
        <v>77</v>
      </c>
      <c r="D59" s="141"/>
      <c r="E59" s="141"/>
    </row>
    <row r="60" spans="1:5" x14ac:dyDescent="0.25">
      <c r="A60" s="2" t="s">
        <v>18</v>
      </c>
      <c r="B60" s="46"/>
      <c r="C60" s="141"/>
      <c r="D60" s="141"/>
      <c r="E60" s="141"/>
    </row>
    <row r="61" spans="1:5" x14ac:dyDescent="0.25">
      <c r="A61" s="2" t="s">
        <v>19</v>
      </c>
      <c r="B61" s="44"/>
      <c r="C61" s="141"/>
      <c r="D61" s="141"/>
      <c r="E61" s="141"/>
    </row>
    <row r="62" spans="1:5" x14ac:dyDescent="0.25">
      <c r="A62" s="2" t="s">
        <v>20</v>
      </c>
      <c r="B62" s="46"/>
      <c r="C62" s="45"/>
      <c r="D62" s="23"/>
      <c r="E62" s="23"/>
    </row>
    <row r="63" spans="1:5" ht="11.25" customHeight="1" x14ac:dyDescent="0.25">
      <c r="A63" s="23"/>
      <c r="B63" s="23"/>
      <c r="C63" s="23"/>
      <c r="D63" s="23"/>
      <c r="E63" s="23"/>
    </row>
    <row r="64" spans="1:5" ht="178.5" customHeight="1" x14ac:dyDescent="0.25">
      <c r="A64" s="17" t="s">
        <v>62</v>
      </c>
      <c r="B64" s="138"/>
      <c r="C64" s="139"/>
      <c r="D64" s="139"/>
      <c r="E64" s="140"/>
    </row>
    <row r="65" spans="1:5" x14ac:dyDescent="0.25">
      <c r="A65" s="6"/>
      <c r="B65" s="8" t="s">
        <v>8</v>
      </c>
      <c r="C65" s="6"/>
      <c r="D65" s="6"/>
      <c r="E65" s="6"/>
    </row>
    <row r="66" spans="1:5" x14ac:dyDescent="0.25">
      <c r="A66" s="6"/>
      <c r="B66" s="6"/>
      <c r="C66" s="6"/>
      <c r="D66" s="6"/>
      <c r="E66" s="6"/>
    </row>
    <row r="67" spans="1:5" x14ac:dyDescent="0.25">
      <c r="A67" s="6"/>
      <c r="B67" s="6"/>
      <c r="C67" s="6"/>
      <c r="D67" s="6"/>
      <c r="E67" s="6"/>
    </row>
    <row r="68" spans="1:5" x14ac:dyDescent="0.25">
      <c r="A68" s="6"/>
      <c r="B68" s="6"/>
      <c r="C68" s="6"/>
      <c r="D68" s="6"/>
      <c r="E68" s="6"/>
    </row>
    <row r="69" spans="1:5" x14ac:dyDescent="0.25">
      <c r="A69" s="6"/>
      <c r="B69" s="6"/>
      <c r="C69" s="6"/>
      <c r="D69" s="6"/>
      <c r="E69" s="6"/>
    </row>
  </sheetData>
  <mergeCells count="11">
    <mergeCell ref="B64:E64"/>
    <mergeCell ref="C59:E61"/>
    <mergeCell ref="A9:E9"/>
    <mergeCell ref="A10:E10"/>
    <mergeCell ref="A1:E1"/>
    <mergeCell ref="A2:E2"/>
    <mergeCell ref="A3:E3"/>
    <mergeCell ref="A5:E5"/>
    <mergeCell ref="A7:E7"/>
    <mergeCell ref="A8:E8"/>
    <mergeCell ref="A4:E4"/>
  </mergeCells>
  <conditionalFormatting sqref="B19">
    <cfRule type="expression" dxfId="15" priority="10">
      <formula>$B$19&lt;&gt;$C$19</formula>
    </cfRule>
    <cfRule type="cellIs" dxfId="14" priority="24" operator="greaterThan">
      <formula>$C$19</formula>
    </cfRule>
  </conditionalFormatting>
  <conditionalFormatting sqref="B20">
    <cfRule type="expression" dxfId="13" priority="9">
      <formula>$B$20&lt;&gt;$C$20</formula>
    </cfRule>
    <cfRule type="cellIs" dxfId="12" priority="23" operator="greaterThan">
      <formula>$C$20</formula>
    </cfRule>
  </conditionalFormatting>
  <conditionalFormatting sqref="B21">
    <cfRule type="expression" dxfId="11" priority="8">
      <formula>$B$21&lt;&gt;$C$21</formula>
    </cfRule>
    <cfRule type="cellIs" dxfId="10" priority="22" operator="greaterThan">
      <formula>$C$21</formula>
    </cfRule>
  </conditionalFormatting>
  <conditionalFormatting sqref="B25">
    <cfRule type="expression" dxfId="9" priority="7">
      <formula>$B$25&lt;&gt;$C$25</formula>
    </cfRule>
    <cfRule type="cellIs" dxfId="8" priority="21" operator="greaterThan">
      <formula>$C$25</formula>
    </cfRule>
  </conditionalFormatting>
  <conditionalFormatting sqref="B26">
    <cfRule type="expression" dxfId="7" priority="6">
      <formula>$B$26&lt;&gt;$C$26</formula>
    </cfRule>
    <cfRule type="cellIs" dxfId="6" priority="20" operator="greaterThan">
      <formula>$C$26</formula>
    </cfRule>
  </conditionalFormatting>
  <conditionalFormatting sqref="B27:B28">
    <cfRule type="cellIs" dxfId="5" priority="19" operator="greaterThan">
      <formula>$C$27</formula>
    </cfRule>
  </conditionalFormatting>
  <conditionalFormatting sqref="B27">
    <cfRule type="expression" dxfId="4" priority="5">
      <formula>$B$27&lt;&gt;$C$27</formula>
    </cfRule>
  </conditionalFormatting>
  <conditionalFormatting sqref="B18">
    <cfRule type="expression" dxfId="3" priority="1">
      <formula>($B$18&lt;&gt;$C$18)</formula>
    </cfRule>
    <cfRule type="expression" dxfId="2" priority="2">
      <formula>"$B$19&lt;&gt;$C$19"</formula>
    </cfRule>
    <cfRule type="expression" dxfId="1" priority="3">
      <formula>"rebate_solar&lt;&gt;rebate_solar_def"</formula>
    </cfRule>
    <cfRule type="expression" dxfId="0" priority="4">
      <formula>"B19&lt;&gt;C19"</formula>
    </cfRule>
  </conditionalFormatting>
  <pageMargins left="0.7" right="0.7" top="0.75" bottom="0.5" header="0.3" footer="0.3"/>
  <pageSetup orientation="portrait" r:id="rId1"/>
  <headerFooter>
    <oddFooter>&amp;RJune 1, 2019b</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from>
                    <xdr:col>1</xdr:col>
                    <xdr:colOff>38100</xdr:colOff>
                    <xdr:row>21</xdr:row>
                    <xdr:rowOff>19050</xdr:rowOff>
                  </from>
                  <to>
                    <xdr:col>1</xdr:col>
                    <xdr:colOff>1028700</xdr:colOff>
                    <xdr:row>21</xdr:row>
                    <xdr:rowOff>171450</xdr:rowOff>
                  </to>
                </anchor>
              </controlPr>
            </control>
          </mc:Choice>
        </mc:AlternateContent>
        <mc:AlternateContent xmlns:mc="http://schemas.openxmlformats.org/markup-compatibility/2006">
          <mc:Choice Requires="x14">
            <control shapeId="1030" r:id="rId5" name="Drop Down 6">
              <controlPr defaultSize="0" autoLine="0" autoPict="0">
                <anchor moveWithCells="1">
                  <from>
                    <xdr:col>1</xdr:col>
                    <xdr:colOff>19050</xdr:colOff>
                    <xdr:row>13</xdr:row>
                    <xdr:rowOff>171450</xdr:rowOff>
                  </from>
                  <to>
                    <xdr:col>1</xdr:col>
                    <xdr:colOff>1009650</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view="pageBreakPreview" zoomScaleNormal="100" zoomScaleSheetLayoutView="100" workbookViewId="0">
      <selection activeCell="C11" sqref="C11"/>
    </sheetView>
  </sheetViews>
  <sheetFormatPr defaultRowHeight="15" x14ac:dyDescent="0.25"/>
  <cols>
    <col min="1" max="1" width="27.28515625" customWidth="1"/>
    <col min="2" max="2" width="13.7109375" customWidth="1"/>
    <col min="3" max="3" width="11.7109375" customWidth="1"/>
    <col min="4" max="4" width="10.7109375" customWidth="1"/>
    <col min="5" max="5" width="7.5703125" customWidth="1"/>
    <col min="6" max="6" width="16.42578125" customWidth="1"/>
    <col min="7" max="7" width="0.140625" hidden="1" customWidth="1"/>
    <col min="8" max="8" width="4.7109375" customWidth="1"/>
    <col min="10" max="10" width="15.28515625" bestFit="1" customWidth="1"/>
  </cols>
  <sheetData>
    <row r="1" spans="1:8" ht="15" customHeight="1" x14ac:dyDescent="0.25">
      <c r="A1" s="121" t="s">
        <v>21</v>
      </c>
      <c r="B1" s="47"/>
      <c r="C1" s="48"/>
      <c r="D1" s="152" t="s">
        <v>67</v>
      </c>
      <c r="E1" s="153"/>
      <c r="F1" s="153"/>
      <c r="G1" s="153"/>
      <c r="H1" s="154"/>
    </row>
    <row r="2" spans="1:8" x14ac:dyDescent="0.25">
      <c r="A2" s="51" t="s">
        <v>71</v>
      </c>
      <c r="B2" s="49" t="s">
        <v>73</v>
      </c>
      <c r="C2" s="48"/>
      <c r="D2" s="153"/>
      <c r="E2" s="153"/>
      <c r="F2" s="153"/>
      <c r="G2" s="153"/>
      <c r="H2" s="154"/>
    </row>
    <row r="3" spans="1:8" x14ac:dyDescent="0.25">
      <c r="A3" s="73">
        <v>1</v>
      </c>
      <c r="B3" s="135">
        <v>5475</v>
      </c>
      <c r="C3" s="48"/>
      <c r="D3" s="153"/>
      <c r="E3" s="153"/>
      <c r="F3" s="153"/>
      <c r="G3" s="153"/>
      <c r="H3" s="154"/>
    </row>
    <row r="4" spans="1:8" x14ac:dyDescent="0.25">
      <c r="A4" s="74">
        <v>2</v>
      </c>
      <c r="B4" s="136">
        <v>10950</v>
      </c>
      <c r="C4" s="48"/>
      <c r="D4" s="153"/>
      <c r="E4" s="153"/>
      <c r="F4" s="153"/>
      <c r="G4" s="153"/>
      <c r="H4" s="154"/>
    </row>
    <row r="5" spans="1:8" x14ac:dyDescent="0.25">
      <c r="A5" s="74">
        <v>3</v>
      </c>
      <c r="B5" s="136">
        <v>16425</v>
      </c>
      <c r="C5" s="48"/>
      <c r="D5" s="153"/>
      <c r="E5" s="153"/>
      <c r="F5" s="153"/>
      <c r="G5" s="153"/>
      <c r="H5" s="154"/>
    </row>
    <row r="6" spans="1:8" x14ac:dyDescent="0.25">
      <c r="A6" s="74">
        <v>4</v>
      </c>
      <c r="B6" s="136">
        <v>20075</v>
      </c>
      <c r="C6" s="48"/>
      <c r="D6" s="153"/>
      <c r="E6" s="153"/>
      <c r="F6" s="153"/>
      <c r="G6" s="153"/>
      <c r="H6" s="154"/>
    </row>
    <row r="7" spans="1:8" x14ac:dyDescent="0.25">
      <c r="A7" s="74">
        <v>5</v>
      </c>
      <c r="B7" s="136">
        <v>23725</v>
      </c>
      <c r="C7" s="48"/>
      <c r="D7" s="153"/>
      <c r="E7" s="153"/>
      <c r="F7" s="153"/>
      <c r="G7" s="153"/>
      <c r="H7" s="154"/>
    </row>
    <row r="8" spans="1:8" x14ac:dyDescent="0.25">
      <c r="A8" s="74">
        <v>6</v>
      </c>
      <c r="B8" s="136">
        <v>27375</v>
      </c>
      <c r="C8" s="48"/>
      <c r="D8" s="153"/>
      <c r="E8" s="153"/>
      <c r="F8" s="153"/>
      <c r="G8" s="153"/>
      <c r="H8" s="154"/>
    </row>
    <row r="9" spans="1:8" x14ac:dyDescent="0.25">
      <c r="A9" s="75">
        <v>7</v>
      </c>
      <c r="B9" s="136">
        <v>31025</v>
      </c>
      <c r="C9" s="48"/>
      <c r="D9" s="153"/>
      <c r="E9" s="153"/>
      <c r="F9" s="153"/>
      <c r="G9" s="153"/>
      <c r="H9" s="154"/>
    </row>
    <row r="10" spans="1:8" x14ac:dyDescent="0.25">
      <c r="A10" s="76">
        <v>8</v>
      </c>
      <c r="B10" s="136">
        <v>34675</v>
      </c>
      <c r="C10" s="48"/>
      <c r="D10" s="153"/>
      <c r="E10" s="153"/>
      <c r="F10" s="153"/>
      <c r="G10" s="153"/>
      <c r="H10" s="154"/>
    </row>
    <row r="11" spans="1:8" x14ac:dyDescent="0.25">
      <c r="A11" s="74">
        <v>9</v>
      </c>
      <c r="B11" s="136">
        <v>38325</v>
      </c>
      <c r="C11" s="48"/>
      <c r="D11" s="153"/>
      <c r="E11" s="153"/>
      <c r="F11" s="153"/>
      <c r="G11" s="153"/>
      <c r="H11" s="154"/>
    </row>
    <row r="12" spans="1:8" x14ac:dyDescent="0.25">
      <c r="A12" s="74">
        <v>10</v>
      </c>
      <c r="B12" s="136">
        <v>41975</v>
      </c>
      <c r="C12" s="48"/>
      <c r="D12" s="153"/>
      <c r="E12" s="153"/>
      <c r="F12" s="153"/>
      <c r="G12" s="153"/>
      <c r="H12" s="154"/>
    </row>
    <row r="13" spans="1:8" x14ac:dyDescent="0.25">
      <c r="A13" s="74">
        <v>11</v>
      </c>
      <c r="B13" s="136">
        <v>45625</v>
      </c>
      <c r="C13" s="48"/>
      <c r="D13" s="153"/>
      <c r="E13" s="153"/>
      <c r="F13" s="153"/>
      <c r="G13" s="153"/>
      <c r="H13" s="154"/>
    </row>
    <row r="14" spans="1:8" x14ac:dyDescent="0.25">
      <c r="A14" s="74">
        <v>12</v>
      </c>
      <c r="B14" s="136">
        <v>49275</v>
      </c>
      <c r="C14" s="48"/>
      <c r="D14" s="153"/>
      <c r="E14" s="153"/>
      <c r="F14" s="153"/>
      <c r="G14" s="153"/>
      <c r="H14" s="154"/>
    </row>
    <row r="15" spans="1:8" x14ac:dyDescent="0.25">
      <c r="A15" s="74">
        <v>13</v>
      </c>
      <c r="B15" s="136">
        <v>52925</v>
      </c>
      <c r="C15" s="48"/>
      <c r="D15" s="153"/>
      <c r="E15" s="153"/>
      <c r="F15" s="153"/>
      <c r="G15" s="153"/>
      <c r="H15" s="154"/>
    </row>
    <row r="16" spans="1:8" x14ac:dyDescent="0.25">
      <c r="A16" s="74">
        <v>14</v>
      </c>
      <c r="B16" s="136">
        <v>56575</v>
      </c>
      <c r="C16" s="48"/>
      <c r="D16" s="153"/>
      <c r="E16" s="153"/>
      <c r="F16" s="153"/>
      <c r="G16" s="153"/>
      <c r="H16" s="154"/>
    </row>
    <row r="17" spans="1:8" x14ac:dyDescent="0.25">
      <c r="A17" s="74">
        <v>15</v>
      </c>
      <c r="B17" s="136">
        <v>60225</v>
      </c>
      <c r="C17" s="48"/>
      <c r="D17" s="153"/>
      <c r="E17" s="153"/>
      <c r="F17" s="153"/>
      <c r="G17" s="153"/>
      <c r="H17" s="154"/>
    </row>
    <row r="18" spans="1:8" x14ac:dyDescent="0.25">
      <c r="A18" s="92">
        <v>16</v>
      </c>
      <c r="B18" s="137">
        <v>63875</v>
      </c>
      <c r="C18" s="48"/>
      <c r="D18" s="153"/>
      <c r="E18" s="153"/>
      <c r="F18" s="153"/>
      <c r="G18" s="153"/>
      <c r="H18" s="154"/>
    </row>
    <row r="19" spans="1:8" x14ac:dyDescent="0.25">
      <c r="A19" s="48"/>
      <c r="B19" s="48"/>
      <c r="C19" s="48"/>
      <c r="D19" s="153"/>
      <c r="E19" s="153"/>
      <c r="F19" s="153"/>
      <c r="G19" s="153"/>
      <c r="H19" s="154"/>
    </row>
    <row r="20" spans="1:8" x14ac:dyDescent="0.25">
      <c r="A20" s="50" t="s">
        <v>5</v>
      </c>
      <c r="B20" s="151" t="s">
        <v>22</v>
      </c>
      <c r="C20" s="151"/>
      <c r="D20" s="153"/>
      <c r="E20" s="153"/>
      <c r="F20" s="153"/>
      <c r="G20" s="153"/>
      <c r="H20" s="154"/>
    </row>
    <row r="21" spans="1:8" x14ac:dyDescent="0.25">
      <c r="A21" s="51"/>
      <c r="B21" s="52" t="s">
        <v>29</v>
      </c>
      <c r="C21" s="13" t="s">
        <v>30</v>
      </c>
      <c r="D21" s="153"/>
      <c r="E21" s="153"/>
      <c r="F21" s="153"/>
      <c r="G21" s="153"/>
      <c r="H21" s="154"/>
    </row>
    <row r="22" spans="1:8" x14ac:dyDescent="0.25">
      <c r="A22" s="77" t="s">
        <v>23</v>
      </c>
      <c r="B22" s="78">
        <v>0.317</v>
      </c>
      <c r="C22" s="79">
        <v>4.7300000000000004</v>
      </c>
      <c r="D22" s="153"/>
      <c r="E22" s="153"/>
      <c r="F22" s="153"/>
      <c r="G22" s="153"/>
      <c r="H22" s="154"/>
    </row>
    <row r="23" spans="1:8" x14ac:dyDescent="0.25">
      <c r="A23" s="80" t="s">
        <v>24</v>
      </c>
      <c r="B23" s="81">
        <v>0.34976000000000002</v>
      </c>
      <c r="C23" s="82">
        <v>4.74</v>
      </c>
      <c r="D23" s="153"/>
      <c r="E23" s="153"/>
      <c r="F23" s="153"/>
      <c r="G23" s="153"/>
      <c r="H23" s="154"/>
    </row>
    <row r="24" spans="1:8" x14ac:dyDescent="0.25">
      <c r="A24" s="80" t="s">
        <v>25</v>
      </c>
      <c r="B24" s="83">
        <v>0.33900000000000002</v>
      </c>
      <c r="C24" s="82">
        <v>5.07</v>
      </c>
      <c r="D24" s="153"/>
      <c r="E24" s="153"/>
      <c r="F24" s="153"/>
      <c r="G24" s="153"/>
      <c r="H24" s="154"/>
    </row>
    <row r="25" spans="1:8" x14ac:dyDescent="0.25">
      <c r="A25" s="80" t="s">
        <v>26</v>
      </c>
      <c r="B25" s="83">
        <v>0.28599999999999998</v>
      </c>
      <c r="C25" s="82">
        <v>3.88</v>
      </c>
      <c r="D25" s="153"/>
      <c r="E25" s="153"/>
      <c r="F25" s="153"/>
      <c r="G25" s="153"/>
      <c r="H25" s="154"/>
    </row>
    <row r="26" spans="1:8" x14ac:dyDescent="0.25">
      <c r="A26" s="80" t="s">
        <v>27</v>
      </c>
      <c r="B26" s="83">
        <v>0.33600000000000002</v>
      </c>
      <c r="C26" s="82">
        <v>4.38</v>
      </c>
      <c r="D26" s="153"/>
      <c r="E26" s="153"/>
      <c r="F26" s="153"/>
      <c r="G26" s="153"/>
      <c r="H26" s="154"/>
    </row>
    <row r="27" spans="1:8" x14ac:dyDescent="0.25">
      <c r="A27" s="93" t="s">
        <v>6</v>
      </c>
      <c r="B27" s="94">
        <v>0.26800000000000002</v>
      </c>
      <c r="C27" s="95">
        <v>4.7</v>
      </c>
      <c r="D27" s="153"/>
      <c r="E27" s="153"/>
      <c r="F27" s="153"/>
      <c r="G27" s="153"/>
      <c r="H27" s="154"/>
    </row>
    <row r="28" spans="1:8" x14ac:dyDescent="0.25">
      <c r="A28" s="48"/>
      <c r="B28" s="48"/>
      <c r="C28" s="48"/>
      <c r="D28" s="155"/>
      <c r="E28" s="155"/>
      <c r="F28" s="155"/>
      <c r="G28" s="155"/>
      <c r="H28" s="155"/>
    </row>
    <row r="29" spans="1:8" ht="48" customHeight="1" x14ac:dyDescent="0.25">
      <c r="A29" s="53" t="s">
        <v>33</v>
      </c>
      <c r="B29" s="133" t="s">
        <v>36</v>
      </c>
      <c r="C29" s="134" t="s">
        <v>32</v>
      </c>
      <c r="D29" s="134" t="s">
        <v>63</v>
      </c>
      <c r="E29" s="156" t="s">
        <v>64</v>
      </c>
      <c r="F29" s="157"/>
      <c r="G29" s="48"/>
      <c r="H29" s="48"/>
    </row>
    <row r="30" spans="1:8" x14ac:dyDescent="0.25">
      <c r="A30" s="54"/>
      <c r="B30" s="62" t="s">
        <v>35</v>
      </c>
      <c r="C30" s="55" t="s">
        <v>34</v>
      </c>
      <c r="D30" s="55" t="s">
        <v>34</v>
      </c>
      <c r="E30" s="56" t="s">
        <v>34</v>
      </c>
      <c r="F30" s="48"/>
      <c r="G30" s="48"/>
      <c r="H30" s="48"/>
    </row>
    <row r="31" spans="1:8" x14ac:dyDescent="0.25">
      <c r="A31" s="84" t="s">
        <v>68</v>
      </c>
      <c r="B31" s="88">
        <v>12</v>
      </c>
      <c r="C31" s="90">
        <v>0.92</v>
      </c>
      <c r="D31" s="109"/>
      <c r="E31" s="86"/>
      <c r="F31" s="48"/>
      <c r="G31" s="48"/>
      <c r="H31" s="48"/>
    </row>
    <row r="32" spans="1:8" x14ac:dyDescent="0.25">
      <c r="A32" s="85" t="s">
        <v>69</v>
      </c>
      <c r="B32" s="89">
        <v>12</v>
      </c>
      <c r="C32" s="91">
        <v>0.61</v>
      </c>
      <c r="D32" s="110"/>
      <c r="E32" s="87"/>
      <c r="F32" s="48"/>
      <c r="G32" s="48"/>
      <c r="H32" s="48"/>
    </row>
    <row r="33" spans="1:11" x14ac:dyDescent="0.25">
      <c r="A33" s="85" t="s">
        <v>70</v>
      </c>
      <c r="B33" s="89">
        <v>12</v>
      </c>
      <c r="C33" s="91">
        <v>0.82</v>
      </c>
      <c r="D33" s="110"/>
      <c r="E33" s="87"/>
      <c r="F33" s="48"/>
      <c r="G33" s="48"/>
      <c r="H33" s="48"/>
    </row>
    <row r="34" spans="1:11" x14ac:dyDescent="0.25">
      <c r="A34" s="104" t="s">
        <v>12</v>
      </c>
      <c r="B34" s="89">
        <v>15</v>
      </c>
      <c r="C34" s="91">
        <v>0.92</v>
      </c>
      <c r="D34" s="110"/>
      <c r="E34" s="87">
        <v>3</v>
      </c>
      <c r="F34" s="48"/>
      <c r="G34" s="48"/>
      <c r="H34" s="48"/>
    </row>
    <row r="35" spans="1:11" x14ac:dyDescent="0.25">
      <c r="A35" s="105" t="s">
        <v>11</v>
      </c>
      <c r="B35" s="106">
        <v>15</v>
      </c>
      <c r="C35" s="107">
        <v>0.92</v>
      </c>
      <c r="D35" s="111">
        <v>0.9</v>
      </c>
      <c r="E35" s="108"/>
      <c r="F35" s="48"/>
      <c r="G35" s="48"/>
      <c r="H35" s="48"/>
    </row>
    <row r="36" spans="1:11" x14ac:dyDescent="0.25">
      <c r="A36" s="48"/>
      <c r="B36" s="48"/>
      <c r="C36" s="48"/>
      <c r="D36" s="48"/>
      <c r="E36" s="48"/>
      <c r="F36" s="48"/>
      <c r="G36" s="48"/>
      <c r="H36" s="48"/>
    </row>
    <row r="37" spans="1:11" ht="15.75" thickBot="1" x14ac:dyDescent="0.3">
      <c r="A37" s="64" t="s">
        <v>31</v>
      </c>
      <c r="B37" s="57"/>
      <c r="C37" s="48"/>
      <c r="D37" s="48"/>
      <c r="E37" s="48"/>
      <c r="F37" s="48"/>
      <c r="G37" s="48"/>
      <c r="H37" s="48"/>
    </row>
    <row r="38" spans="1:11" ht="28.15" customHeight="1" thickTop="1" x14ac:dyDescent="0.25">
      <c r="A38" s="114" t="s">
        <v>72</v>
      </c>
      <c r="B38" s="115">
        <f>INDEX(water_use_def,person_no)</f>
        <v>20075</v>
      </c>
      <c r="C38" s="48"/>
      <c r="D38" s="48"/>
      <c r="E38" s="48"/>
      <c r="F38" s="48"/>
      <c r="G38" s="59"/>
      <c r="H38" s="59"/>
      <c r="I38" s="11"/>
      <c r="J38" s="11"/>
      <c r="K38" s="11"/>
    </row>
    <row r="39" spans="1:11" ht="14.45" customHeight="1" x14ac:dyDescent="0.25">
      <c r="A39" s="63" t="s">
        <v>22</v>
      </c>
      <c r="B39" s="58"/>
      <c r="C39" s="48"/>
      <c r="D39" s="48"/>
      <c r="E39" s="48"/>
      <c r="F39" s="48"/>
      <c r="G39" s="59"/>
      <c r="H39" s="59"/>
      <c r="I39" s="11"/>
      <c r="J39" s="11"/>
      <c r="K39" s="11"/>
    </row>
    <row r="40" spans="1:11" ht="14.45" customHeight="1" x14ac:dyDescent="0.25">
      <c r="A40" s="96" t="s">
        <v>37</v>
      </c>
      <c r="B40" s="97">
        <f xml:space="preserve"> INDEX(energy_rate_kWh_def, island_ent)</f>
        <v>0.317</v>
      </c>
      <c r="C40" s="48"/>
      <c r="D40" s="48"/>
      <c r="E40" s="48"/>
      <c r="F40" s="48"/>
      <c r="G40" s="59"/>
      <c r="H40" s="59"/>
      <c r="I40" s="11"/>
      <c r="J40" s="11"/>
      <c r="K40" s="11"/>
    </row>
    <row r="41" spans="1:11" ht="14.45" customHeight="1" x14ac:dyDescent="0.25">
      <c r="A41" s="98" t="s">
        <v>38</v>
      </c>
      <c r="B41" s="99">
        <f xml:space="preserve"> INDEX(energy_rate_therm_def, island_ent)</f>
        <v>4.7300000000000004</v>
      </c>
      <c r="C41" s="48"/>
      <c r="D41" s="48"/>
      <c r="E41" s="48"/>
      <c r="F41" s="48"/>
      <c r="G41" s="59"/>
      <c r="H41" s="59"/>
      <c r="I41" s="11"/>
      <c r="J41" s="11"/>
      <c r="K41" s="11"/>
    </row>
    <row r="42" spans="1:11" ht="14.45" customHeight="1" x14ac:dyDescent="0.25">
      <c r="A42" s="60" t="s">
        <v>28</v>
      </c>
      <c r="B42" s="58"/>
      <c r="C42" s="48"/>
      <c r="D42" s="122" t="s">
        <v>75</v>
      </c>
      <c r="E42" s="48"/>
      <c r="F42" s="48"/>
      <c r="G42" s="59"/>
      <c r="H42" s="59"/>
      <c r="I42" s="11"/>
      <c r="J42" s="11"/>
      <c r="K42" s="11"/>
    </row>
    <row r="43" spans="1:11" x14ac:dyDescent="0.25">
      <c r="A43" s="100" t="s">
        <v>40</v>
      </c>
      <c r="B43" s="101">
        <v>0.14199999999999999</v>
      </c>
      <c r="C43" s="48"/>
      <c r="D43" s="123" t="s">
        <v>74</v>
      </c>
      <c r="E43" s="48"/>
      <c r="F43" s="48"/>
      <c r="G43" s="61"/>
      <c r="H43" s="59"/>
      <c r="I43" s="11"/>
      <c r="J43" s="11"/>
      <c r="K43" s="11"/>
    </row>
    <row r="44" spans="1:11" x14ac:dyDescent="0.25">
      <c r="A44" s="102" t="s">
        <v>39</v>
      </c>
      <c r="B44" s="103">
        <v>4.8500000000000001E-3</v>
      </c>
      <c r="C44" s="48"/>
      <c r="D44" s="48"/>
      <c r="E44" s="48"/>
      <c r="F44" s="48"/>
      <c r="G44" s="61"/>
      <c r="H44" s="59"/>
      <c r="I44" s="11"/>
      <c r="J44" s="11"/>
      <c r="K44" s="11"/>
    </row>
    <row r="45" spans="1:11" ht="0.6" customHeight="1" x14ac:dyDescent="0.25">
      <c r="G45" s="11"/>
      <c r="H45" s="11"/>
      <c r="I45" s="11"/>
      <c r="J45" s="11"/>
      <c r="K45" s="11"/>
    </row>
    <row r="46" spans="1:11" x14ac:dyDescent="0.25">
      <c r="G46" s="11"/>
      <c r="H46" s="11"/>
      <c r="I46" s="11"/>
      <c r="J46" s="11"/>
      <c r="K46" s="11"/>
    </row>
    <row r="47" spans="1:11" x14ac:dyDescent="0.25">
      <c r="G47" s="11"/>
      <c r="H47" s="11"/>
      <c r="I47" s="11"/>
      <c r="J47" s="11"/>
      <c r="K47" s="11"/>
    </row>
    <row r="48" spans="1:11" x14ac:dyDescent="0.25">
      <c r="G48" s="11"/>
      <c r="H48" s="11"/>
      <c r="I48" s="11"/>
      <c r="J48" s="11"/>
      <c r="K48" s="11"/>
    </row>
    <row r="49" spans="7:11" x14ac:dyDescent="0.25">
      <c r="G49" s="11"/>
      <c r="H49" s="11"/>
      <c r="I49" s="11"/>
      <c r="J49" s="11"/>
      <c r="K49" s="11"/>
    </row>
    <row r="50" spans="7:11" x14ac:dyDescent="0.25">
      <c r="G50" s="11"/>
      <c r="H50" s="11"/>
      <c r="I50" s="11"/>
      <c r="J50" s="11"/>
      <c r="K50" s="11"/>
    </row>
  </sheetData>
  <mergeCells count="3">
    <mergeCell ref="B20:C20"/>
    <mergeCell ref="D1:H28"/>
    <mergeCell ref="E29:F29"/>
  </mergeCells>
  <printOptions horizontalCentered="1"/>
  <pageMargins left="0.5" right="0.5" top="0.75" bottom="0.75" header="0.3" footer="0.3"/>
  <pageSetup scale="98" orientation="portrait" r:id="rId1"/>
  <headerFooter>
    <oddHeader>&amp;C&amp;"Arial,Bold"&amp;14Lookup Tables</oddHeader>
    <oddFooter>&amp;R&amp;"Arial,Regular"June 1, 2019b</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38</vt:i4>
      </vt:variant>
    </vt:vector>
  </HeadingPairs>
  <TitlesOfParts>
    <vt:vector size="40" baseType="lpstr">
      <vt:lpstr>SWH LCC Model</vt:lpstr>
      <vt:lpstr>Lookup Tables</vt:lpstr>
      <vt:lpstr>COP_def</vt:lpstr>
      <vt:lpstr>EF_def</vt:lpstr>
      <vt:lpstr>energy_rate_kWh_def</vt:lpstr>
      <vt:lpstr>energy_rate_kWh_ent</vt:lpstr>
      <vt:lpstr>energy_rate_therm_def</vt:lpstr>
      <vt:lpstr>energy_rate_therm_ent</vt:lpstr>
      <vt:lpstr>energy_to_heat_water_kWh_ent</vt:lpstr>
      <vt:lpstr>energy_to_heat_water_therm_ent</vt:lpstr>
      <vt:lpstr>fraction_def</vt:lpstr>
      <vt:lpstr>island_ent</vt:lpstr>
      <vt:lpstr>island_name</vt:lpstr>
      <vt:lpstr>person_no</vt:lpstr>
      <vt:lpstr>'Lookup Tables'!Print_Area</vt:lpstr>
      <vt:lpstr>'SWH LCC Model'!Print_Area</vt:lpstr>
      <vt:lpstr>pump_COP_def</vt:lpstr>
      <vt:lpstr>pump_COP_ent</vt:lpstr>
      <vt:lpstr>rebate_solar</vt:lpstr>
      <vt:lpstr>rebate_solar_def</vt:lpstr>
      <vt:lpstr>solar_cost</vt:lpstr>
      <vt:lpstr>solar_EF_def</vt:lpstr>
      <vt:lpstr>solar_EF_ent</vt:lpstr>
      <vt:lpstr>solar_fraction_def</vt:lpstr>
      <vt:lpstr>solar_fraction_ent</vt:lpstr>
      <vt:lpstr>solar_life_span_def</vt:lpstr>
      <vt:lpstr>solar_life_span_ent</vt:lpstr>
      <vt:lpstr>solar_rebate</vt:lpstr>
      <vt:lpstr>tech_Costs</vt:lpstr>
      <vt:lpstr>tech_EF_def_a</vt:lpstr>
      <vt:lpstr>tech_EF_ent</vt:lpstr>
      <vt:lpstr>tech_energy_factor_def</vt:lpstr>
      <vt:lpstr>tech_ent</vt:lpstr>
      <vt:lpstr>tech_life_span_def</vt:lpstr>
      <vt:lpstr>tech_life_span_def_a</vt:lpstr>
      <vt:lpstr>tech_life_span_ent</vt:lpstr>
      <vt:lpstr>Tech_name</vt:lpstr>
      <vt:lpstr>tech_rebate</vt:lpstr>
      <vt:lpstr>water_use_def</vt:lpstr>
      <vt:lpstr>water_use_ent</vt:lpstr>
    </vt:vector>
  </TitlesOfParts>
  <Company>State of Hawaii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Xiufu Shuai</dc:creator>
  <cp:lastModifiedBy>Dean Masai</cp:lastModifiedBy>
  <cp:lastPrinted>2019-07-01T06:54:18Z</cp:lastPrinted>
  <dcterms:created xsi:type="dcterms:W3CDTF">2019-03-14T18:39:09Z</dcterms:created>
  <dcterms:modified xsi:type="dcterms:W3CDTF">2019-07-01T07:10:29Z</dcterms:modified>
</cp:coreProperties>
</file>